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3" activeTab="3"/>
  </bookViews>
  <sheets>
    <sheet name="ITNS281" sheetId="1" state="veryHidden" r:id="rId1"/>
    <sheet name="DATABASE" sheetId="2" state="veryHidden" r:id="rId2"/>
    <sheet name="TDS Codes" sheetId="3" state="veryHidden" r:id="rId3"/>
    <sheet name="Macro-disabled" sheetId="4" r:id="rId4"/>
  </sheets>
  <definedNames>
    <definedName name="ak">'ITNS281'!$AJ$5</definedName>
    <definedName name="ayear">'ITNS281'!$B$62:$B$71</definedName>
    <definedName name="codes">'ITNS281'!$S$62:$S$105</definedName>
    <definedName name="_xlnm.Print_Area" localSheetId="0">'ITNS281'!$A$1:$AJ$96</definedName>
    <definedName name="states">'ITNS281'!$F$61:$F$96</definedName>
    <definedName name="tan">OFFSET('DATABASE'!$A$1,1,0,COUNTA('DATABASE'!$A:$A)-1,1)</definedName>
  </definedNames>
  <calcPr fullCalcOnLoad="1"/>
</workbook>
</file>

<file path=xl/sharedStrings.xml><?xml version="1.0" encoding="utf-8"?>
<sst xmlns="http://schemas.openxmlformats.org/spreadsheetml/2006/main" count="423" uniqueCount="247">
  <si>
    <t>Single Copy (to be sent to the ZAO)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</si>
  <si>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</si>
  <si>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CHALLAN</t>
  </si>
  <si>
    <t>Assessment Year</t>
  </si>
  <si>
    <t>NO./</t>
  </si>
  <si>
    <t xml:space="preserve"> -</t>
  </si>
  <si>
    <t xml:space="preserve">Full Name </t>
  </si>
  <si>
    <t>Complete Address with City &amp; State</t>
  </si>
  <si>
    <t xml:space="preserve">Tel. No. </t>
  </si>
  <si>
    <t xml:space="preserve">DETAILS OF PAYMENTS </t>
  </si>
  <si>
    <t>Amount (in Rs. Only)</t>
  </si>
  <si>
    <t xml:space="preserve">FOR USE IN RECEIVING BANK </t>
  </si>
  <si>
    <t>Income Tax</t>
  </si>
  <si>
    <t>Debit to A/c / Cheque credited on</t>
  </si>
  <si>
    <t xml:space="preserve">Surcharge  </t>
  </si>
  <si>
    <t>Education Cess</t>
  </si>
  <si>
    <t xml:space="preserve">Interest </t>
  </si>
  <si>
    <t>D</t>
  </si>
  <si>
    <t>M</t>
  </si>
  <si>
    <t>Y</t>
  </si>
  <si>
    <t xml:space="preserve">Penalty </t>
  </si>
  <si>
    <t xml:space="preserve">Others </t>
  </si>
  <si>
    <t xml:space="preserve">Total </t>
  </si>
  <si>
    <t xml:space="preserve">SPACE FOR BANK SEAL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</si>
  <si>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</si>
  <si>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</si>
  <si>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</si>
  <si>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</si>
  <si>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</si>
  <si>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</si>
  <si>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</si>
  <si>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</si>
  <si>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</si>
  <si>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</si>
  <si>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</si>
  <si>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</si>
  <si>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Rs.</t>
  </si>
  <si>
    <t>Signature of person making payment</t>
  </si>
  <si>
    <r>
      <t>Taxpayers Counterfoil</t>
    </r>
    <r>
      <rPr>
        <sz val="9"/>
        <color indexed="8"/>
        <rFont val="Arial"/>
        <family val="2"/>
      </rPr>
      <t xml:space="preserve"> (To be filled up by tax payer) </t>
    </r>
  </si>
  <si>
    <t xml:space="preserve">Received from </t>
  </si>
  <si>
    <t>(Name)</t>
  </si>
  <si>
    <t>Cash/ Debit to A/c /Cheque No.</t>
  </si>
  <si>
    <t>For Rs.</t>
  </si>
  <si>
    <t>Rs. (in words)</t>
  </si>
  <si>
    <t xml:space="preserve">for the Assessment Year </t>
  </si>
  <si>
    <t xml:space="preserve">    Pin</t>
  </si>
  <si>
    <t xml:space="preserve"> Only</t>
  </si>
  <si>
    <t>/-</t>
  </si>
  <si>
    <t>2012-13</t>
  </si>
  <si>
    <t>2011-12</t>
  </si>
  <si>
    <t>2013-14</t>
  </si>
  <si>
    <t>2014-15</t>
  </si>
  <si>
    <t>2015-16</t>
  </si>
  <si>
    <t>2016-17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</si>
  <si>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</si>
  <si>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</si>
  <si>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</si>
  <si>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</si>
  <si>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</si>
  <si>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</si>
  <si>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</si>
  <si>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</si>
  <si>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</si>
  <si>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</si>
  <si>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</si>
  <si>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</si>
  <si>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</si>
  <si>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</si>
  <si>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</si>
  <si>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</si>
  <si>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</si>
  <si>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</si>
  <si>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</si>
  <si>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</si>
  <si>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</si>
  <si>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</si>
  <si>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</si>
  <si>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</si>
  <si>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</si>
  <si>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</si>
  <si>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</si>
  <si>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</si>
  <si>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</si>
  <si>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</si>
  <si>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</si>
  <si>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</si>
  <si>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</si>
  <si>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</si>
  <si>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</si>
  <si>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 xml:space="preserve"> * Important : Please see notes overleaf before filling up the challan</t>
  </si>
  <si>
    <t>TDS/TCS TAX CHALLAN</t>
  </si>
  <si>
    <t>Tax Collected/Deducted at Source from</t>
  </si>
  <si>
    <t>(0020) COMPANY DEDUCTEE</t>
  </si>
  <si>
    <t>(0021) NON COMPANY DEDUCTEE</t>
  </si>
  <si>
    <t>Type of Payment (Tick One)</t>
  </si>
  <si>
    <t>Code*</t>
  </si>
  <si>
    <t>TDS/TCS Payable by Tax Payer</t>
  </si>
  <si>
    <t>TDS/TCS Regular Assessment (raised by I.T. Deptt.)</t>
  </si>
  <si>
    <t>(400)</t>
  </si>
  <si>
    <t>(200)</t>
  </si>
  <si>
    <t xml:space="preserve">Tax Deduction Account Number </t>
  </si>
  <si>
    <t>TAN</t>
  </si>
  <si>
    <t>On account of Tax Deducted at Source (TDS)/Tax Collected at Source (TCS) from</t>
  </si>
  <si>
    <t>Fill up Code</t>
  </si>
  <si>
    <t>(Strike out whichever is not applicable)</t>
  </si>
  <si>
    <t>ITNS 281</t>
  </si>
  <si>
    <t>Non Company Deductee</t>
  </si>
  <si>
    <t>NAME</t>
  </si>
  <si>
    <t>ADDRESS1</t>
  </si>
  <si>
    <t>ADDRESS2</t>
  </si>
  <si>
    <t>STATE</t>
  </si>
  <si>
    <t>PIN CODE</t>
  </si>
  <si>
    <t>TEL NO</t>
  </si>
  <si>
    <t>Control Source</t>
  </si>
  <si>
    <t>2010-11</t>
  </si>
  <si>
    <t>2009-10</t>
  </si>
  <si>
    <t>2008-09</t>
  </si>
  <si>
    <t>2007-08</t>
  </si>
  <si>
    <t>2006-07</t>
  </si>
  <si>
    <t>2005-06</t>
  </si>
  <si>
    <t>Fee under sec. 234E</t>
  </si>
  <si>
    <t>AADP12345K</t>
  </si>
  <si>
    <t>2017-18</t>
  </si>
  <si>
    <t>2018-19</t>
  </si>
  <si>
    <t>Macros must be enabled to use this Utility</t>
  </si>
  <si>
    <t>How to enable macros in excel?</t>
  </si>
  <si>
    <t>See: http://abcaus.in/macros.pdf</t>
  </si>
  <si>
    <t>Section</t>
  </si>
  <si>
    <t>Nature of Payment</t>
  </si>
  <si>
    <t>Code</t>
  </si>
  <si>
    <t>Payment to Govt. Employees other than Union Government Employees</t>
  </si>
  <si>
    <t>92A</t>
  </si>
  <si>
    <t>Payment of Employees other than Govt. Employees</t>
  </si>
  <si>
    <t>92B</t>
  </si>
  <si>
    <t>Interest on securities</t>
  </si>
  <si>
    <t>Dividend</t>
  </si>
  <si>
    <t>194</t>
  </si>
  <si>
    <t>194A</t>
  </si>
  <si>
    <t xml:space="preserve">Interest other than interest on securities </t>
  </si>
  <si>
    <t>94A</t>
  </si>
  <si>
    <t>194B</t>
  </si>
  <si>
    <t>Winnings from lotteries and crossword puzzles</t>
  </si>
  <si>
    <t>94B</t>
  </si>
  <si>
    <t>194BB</t>
  </si>
  <si>
    <t>Winnings from horse race</t>
  </si>
  <si>
    <t>4BB</t>
  </si>
  <si>
    <t>194C</t>
  </si>
  <si>
    <t>Payment of contractors and sub-contractors</t>
  </si>
  <si>
    <t>94C</t>
  </si>
  <si>
    <t>194D</t>
  </si>
  <si>
    <t>Insurance Commission</t>
  </si>
  <si>
    <t>94D</t>
  </si>
  <si>
    <t>194E</t>
  </si>
  <si>
    <t>Payments to non-resident Sportsmen/Sport Associations</t>
  </si>
  <si>
    <t>94E</t>
  </si>
  <si>
    <t>194EE</t>
  </si>
  <si>
    <t>Payments in respect of Deposits under National Savings Schemes</t>
  </si>
  <si>
    <t>4EE</t>
  </si>
  <si>
    <t>194F</t>
  </si>
  <si>
    <t>Payments on account of Re-purchase of Units by Mutual Funds or UTI</t>
  </si>
  <si>
    <t>94F</t>
  </si>
  <si>
    <t>194G</t>
  </si>
  <si>
    <t>Commission, prize etc., on sale of Lottery tickets</t>
  </si>
  <si>
    <t>94G</t>
  </si>
  <si>
    <t>194H</t>
  </si>
  <si>
    <t>Commission or Brokerage</t>
  </si>
  <si>
    <t>94H</t>
  </si>
  <si>
    <t>194I</t>
  </si>
  <si>
    <t xml:space="preserve">Rent </t>
  </si>
  <si>
    <t>94I</t>
  </si>
  <si>
    <t>194J</t>
  </si>
  <si>
    <t>Fees for Professional or Technical Services</t>
  </si>
  <si>
    <t>94J</t>
  </si>
  <si>
    <t>194K</t>
  </si>
  <si>
    <t>Income payable to a resident assessee in respect of Units of a specified  Mutual Fund or of the Units of the UTI</t>
  </si>
  <si>
    <t>94K</t>
  </si>
  <si>
    <t>194LA</t>
  </si>
  <si>
    <t>Payment of Compensation on acquisition of certain immovable property</t>
  </si>
  <si>
    <t>4LA</t>
  </si>
  <si>
    <t>194LB</t>
  </si>
  <si>
    <t>Income by way of interest from Infrastructure Debt Fund</t>
  </si>
  <si>
    <t>4LB</t>
  </si>
  <si>
    <t>194LC</t>
  </si>
  <si>
    <t>Income by way of interest from Indian Company engaged in certain business</t>
  </si>
  <si>
    <t>4LC</t>
  </si>
  <si>
    <t>Other sums payable to a non-resident</t>
  </si>
  <si>
    <t>195</t>
  </si>
  <si>
    <t>196A</t>
  </si>
  <si>
    <t>Income in respect of units of Non-Residents</t>
  </si>
  <si>
    <t>96A</t>
  </si>
  <si>
    <t>196B</t>
  </si>
  <si>
    <t>Payments in respect of Units to an Offshore Fund</t>
  </si>
  <si>
    <t>96B</t>
  </si>
  <si>
    <t>196C</t>
  </si>
  <si>
    <t>Income from foreign Currency Bonds or shares of Indian Company payable to NRI</t>
  </si>
  <si>
    <t>96C</t>
  </si>
  <si>
    <t>196D</t>
  </si>
  <si>
    <t>Income of foreign institutional investors from securities</t>
  </si>
  <si>
    <t>96D</t>
  </si>
  <si>
    <t>206C</t>
  </si>
  <si>
    <t>Collection at source from Alcoholic Liquor for Human Consumption</t>
  </si>
  <si>
    <t>6CA</t>
  </si>
  <si>
    <t>Collection at source from Timber obtained under Forest lease</t>
  </si>
  <si>
    <t>6CB</t>
  </si>
  <si>
    <t>Collection at source from Timber obtained by any Mode other than a Forest Lease</t>
  </si>
  <si>
    <t>6CC</t>
  </si>
  <si>
    <t>Collection at source from any other Forest Produce (not being Tendu Leaves)</t>
  </si>
  <si>
    <t>6CD</t>
  </si>
  <si>
    <t>Collection at source from Scrap</t>
  </si>
  <si>
    <t>6CE</t>
  </si>
  <si>
    <t>Collection at source from contractors or licensee or lease relating to Parking lots</t>
  </si>
  <si>
    <t>6CF</t>
  </si>
  <si>
    <t>Collection at source from contractors or licensee or lease relating to toll plaza</t>
  </si>
  <si>
    <t>6CG</t>
  </si>
  <si>
    <t xml:space="preserve">Collection at source from contractors or licensee or lease relating to mine or quarry </t>
  </si>
  <si>
    <t>6CH</t>
  </si>
  <si>
    <t>Collection at source from tendu leaves</t>
  </si>
  <si>
    <t>6CI</t>
  </si>
  <si>
    <t>Collection at source from on sale of certain minerals</t>
  </si>
  <si>
    <t>6CJ</t>
  </si>
  <si>
    <t>Collection at source on cash case of Bullion and Jwellery</t>
  </si>
  <si>
    <t>6CK</t>
  </si>
  <si>
    <t>2019-20</t>
  </si>
  <si>
    <t>TELANGANA</t>
  </si>
  <si>
    <t>2020-21</t>
  </si>
  <si>
    <t>2021-22</t>
  </si>
  <si>
    <t>2022-23</t>
  </si>
  <si>
    <t>194DA</t>
  </si>
  <si>
    <t>Payment in respect of Life Insurance Policy</t>
  </si>
  <si>
    <t>4DA</t>
  </si>
  <si>
    <t>194N</t>
  </si>
  <si>
    <t>Payment of certain amount in cash</t>
  </si>
  <si>
    <t>94N</t>
  </si>
  <si>
    <t>194O</t>
  </si>
  <si>
    <t>Payment of certain sums by e-commerce operators to e-commerce participants</t>
  </si>
  <si>
    <t>94O</t>
  </si>
  <si>
    <t>194Q</t>
  </si>
  <si>
    <t>Deduction of tax at source on payment of certain sum for purchase of goods</t>
  </si>
  <si>
    <t>94Q</t>
  </si>
  <si>
    <t>TCS on foreign remittance</t>
  </si>
  <si>
    <t>6CO</t>
  </si>
  <si>
    <t>Remittance under LRS for educational loan taken from financial institution mentioned in section 80E</t>
  </si>
  <si>
    <t>6CP</t>
  </si>
  <si>
    <t>Remittance under LRS for purpose other than for purchase of overseas tour package or for educational loan taken from financial institution</t>
  </si>
  <si>
    <t>6CQ</t>
  </si>
  <si>
    <t>TCS on sale of Goods</t>
  </si>
  <si>
    <t>6CR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</si>
</sst>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36"/>
      <color indexed="10"/>
      <name val="Arial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36"/>
      <color rgb="FFFF0000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NumberFormat="1" applyFill="1" applyAlignment="1">
      <alignment horizontal="left"/>
    </xf>
    <xf numFmtId="49" fontId="0" fillId="34" borderId="0" xfId="0" applyNumberFormat="1" applyFill="1" applyAlignment="1" quotePrefix="1">
      <alignment/>
    </xf>
    <xf numFmtId="176" fontId="0" fillId="0" borderId="0" xfId="0" applyNumberFormat="1" applyAlignment="1">
      <alignment/>
    </xf>
    <xf numFmtId="0" fontId="0" fillId="34" borderId="0" xfId="0" applyNumberFormat="1" applyFill="1" applyAlignment="1">
      <alignment horizontal="right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right" vertical="center" indent="1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49" fontId="3" fillId="0" borderId="16" xfId="0" applyNumberFormat="1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indent="1"/>
      <protection hidden="1"/>
    </xf>
    <xf numFmtId="0" fontId="4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10" xfId="0" applyFont="1" applyFill="1" applyBorder="1" applyAlignment="1" applyProtection="1">
      <alignment horizontal="left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49" fontId="4" fillId="0" borderId="19" xfId="0" applyNumberFormat="1" applyFont="1" applyFill="1" applyBorder="1" applyAlignment="1" applyProtection="1">
      <alignment vertical="center"/>
      <protection hidden="1"/>
    </xf>
    <xf numFmtId="14" fontId="4" fillId="0" borderId="17" xfId="0" applyNumberFormat="1" applyFont="1" applyFill="1" applyBorder="1" applyAlignment="1" applyProtection="1">
      <alignment vertical="center"/>
      <protection hidden="1"/>
    </xf>
    <xf numFmtId="14" fontId="4" fillId="0" borderId="20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right" vertical="center" indent="1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0" fillId="0" borderId="14" xfId="0" applyBorder="1" applyAlignment="1">
      <alignment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right" vertical="center" inden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 quotePrefix="1">
      <alignment vertical="center"/>
      <protection hidden="1"/>
    </xf>
    <xf numFmtId="0" fontId="0" fillId="0" borderId="23" xfId="0" applyBorder="1" applyAlignment="1" applyProtection="1">
      <alignment/>
      <protection hidden="1"/>
    </xf>
    <xf numFmtId="0" fontId="4" fillId="0" borderId="23" xfId="0" applyFont="1" applyFill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  <xf numFmtId="0" fontId="3" fillId="0" borderId="17" xfId="0" applyFont="1" applyFill="1" applyBorder="1" applyAlignment="1" applyProtection="1">
      <alignment horizontal="left" indent="1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8" fillId="0" borderId="26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17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46" fillId="0" borderId="0" xfId="53" applyAlignment="1" applyProtection="1">
      <alignment/>
      <protection/>
    </xf>
    <xf numFmtId="0" fontId="0" fillId="8" borderId="18" xfId="0" applyFill="1" applyBorder="1" applyAlignment="1">
      <alignment/>
    </xf>
    <xf numFmtId="0" fontId="0" fillId="13" borderId="18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>
      <alignment/>
    </xf>
    <xf numFmtId="0" fontId="36" fillId="37" borderId="0" xfId="0" applyFont="1" applyFill="1" applyAlignment="1">
      <alignment/>
    </xf>
    <xf numFmtId="1" fontId="54" fillId="37" borderId="0" xfId="0" applyNumberFormat="1" applyFont="1" applyFill="1" applyAlignment="1" applyProtection="1">
      <alignment horizontal="right"/>
      <protection hidden="1"/>
    </xf>
    <xf numFmtId="0" fontId="54" fillId="37" borderId="0" xfId="0" applyNumberFormat="1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39" fillId="38" borderId="18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49" fontId="8" fillId="0" borderId="19" xfId="0" applyNumberFormat="1" applyFont="1" applyFill="1" applyBorder="1" applyAlignment="1" applyProtection="1">
      <alignment horizontal="center"/>
      <protection hidden="1"/>
    </xf>
    <xf numFmtId="49" fontId="8" fillId="0" borderId="20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0" fontId="3" fillId="0" borderId="12" xfId="0" applyFont="1" applyFill="1" applyBorder="1" applyAlignment="1" applyProtection="1">
      <alignment horizontal="right" indent="1"/>
      <protection hidden="1"/>
    </xf>
    <xf numFmtId="0" fontId="3" fillId="0" borderId="26" xfId="0" applyFont="1" applyFill="1" applyBorder="1" applyAlignment="1" applyProtection="1">
      <alignment horizontal="right" indent="1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right" vertical="center" indent="1"/>
      <protection hidden="1"/>
    </xf>
    <xf numFmtId="0" fontId="4" fillId="0" borderId="27" xfId="0" applyFont="1" applyFill="1" applyBorder="1" applyAlignment="1" applyProtection="1">
      <alignment horizontal="right" vertical="center" indent="1"/>
      <protection hidden="1"/>
    </xf>
    <xf numFmtId="0" fontId="4" fillId="0" borderId="28" xfId="0" applyFont="1" applyFill="1" applyBorder="1" applyAlignment="1" applyProtection="1">
      <alignment horizontal="right" vertical="center" inden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29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8" xfId="0" applyFont="1" applyFill="1" applyBorder="1" applyAlignment="1" applyProtection="1">
      <alignment horizontal="right" indent="1"/>
      <protection hidden="1"/>
    </xf>
    <xf numFmtId="0" fontId="3" fillId="0" borderId="22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left" vertical="center" indent="1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3" fillId="0" borderId="33" xfId="0" applyFont="1" applyFill="1" applyBorder="1" applyAlignment="1" applyProtection="1">
      <alignment horizontal="left" vertical="center" indent="1"/>
      <protection hidden="1"/>
    </xf>
    <xf numFmtId="0" fontId="3" fillId="0" borderId="34" xfId="0" applyFont="1" applyFill="1" applyBorder="1" applyAlignment="1" applyProtection="1">
      <alignment horizontal="left" vertical="center" indent="1"/>
      <protection hidden="1"/>
    </xf>
    <xf numFmtId="0" fontId="3" fillId="0" borderId="35" xfId="0" applyFont="1" applyFill="1" applyBorder="1" applyAlignment="1" applyProtection="1">
      <alignment horizontal="left" vertical="center" indent="1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34" fillId="0" borderId="18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34" fillId="0" borderId="18" xfId="0" applyFont="1" applyBorder="1" applyAlignment="1">
      <alignment horizontal="left" wrapText="1"/>
    </xf>
    <xf numFmtId="0" fontId="34" fillId="0" borderId="18" xfId="0" applyFont="1" applyBorder="1" applyAlignment="1">
      <alignment horizontal="center" wrapText="1"/>
    </xf>
    <xf numFmtId="0" fontId="34" fillId="0" borderId="18" xfId="0" applyFont="1" applyBorder="1" applyAlignment="1">
      <alignment vertical="center" wrapText="1"/>
    </xf>
    <xf numFmtId="0" fontId="58" fillId="39" borderId="18" xfId="0" applyFont="1" applyFill="1" applyBorder="1" applyAlignment="1">
      <alignment/>
    </xf>
    <xf numFmtId="0" fontId="56" fillId="6" borderId="18" xfId="0" applyFont="1" applyFill="1" applyBorder="1" applyAlignment="1">
      <alignment horizontal="left" wrapText="1"/>
    </xf>
    <xf numFmtId="0" fontId="56" fillId="6" borderId="18" xfId="0" applyFont="1" applyFill="1" applyBorder="1" applyAlignment="1">
      <alignment wrapText="1"/>
    </xf>
    <xf numFmtId="0" fontId="56" fillId="6" borderId="18" xfId="0" applyFont="1" applyFill="1" applyBorder="1" applyAlignment="1">
      <alignment horizontal="center" wrapText="1"/>
    </xf>
    <xf numFmtId="0" fontId="56" fillId="7" borderId="18" xfId="0" applyFont="1" applyFill="1" applyBorder="1" applyAlignment="1">
      <alignment horizontal="left" wrapText="1"/>
    </xf>
    <xf numFmtId="0" fontId="56" fillId="7" borderId="18" xfId="0" applyFont="1" applyFill="1" applyBorder="1" applyAlignment="1">
      <alignment wrapText="1"/>
    </xf>
    <xf numFmtId="0" fontId="56" fillId="7" borderId="18" xfId="0" applyFont="1" applyFill="1" applyBorder="1" applyAlignment="1">
      <alignment horizontal="center" wrapText="1"/>
    </xf>
    <xf numFmtId="0" fontId="56" fillId="6" borderId="18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pages/Abcaus/315056655268903" TargetMode="External" /><Relationship Id="rId3" Type="http://schemas.openxmlformats.org/officeDocument/2006/relationships/hyperlink" Target="https://www.facebook.com/pages/Abcaus/315056655268903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youtube.com/channel/UC_NMRLXroioEG1J-h7CAn9w" TargetMode="External" /><Relationship Id="rId6" Type="http://schemas.openxmlformats.org/officeDocument/2006/relationships/hyperlink" Target="https://www.youtube.com/channel/UC_NMRLXroioEG1J-h7CAn9w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feedburner.google.com/fb/a/mailverify?uri=Abcausin&amp;amp;loc=en_US" TargetMode="External" /><Relationship Id="rId9" Type="http://schemas.openxmlformats.org/officeDocument/2006/relationships/hyperlink" Target="https://feedburner.google.com/fb/a/mailverify?uri=Abcausin&amp;amp;loc=en_US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abcaus.in/" TargetMode="External" /><Relationship Id="rId12" Type="http://schemas.openxmlformats.org/officeDocument/2006/relationships/hyperlink" Target="https://abcaus.in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0</xdr:row>
      <xdr:rowOff>57150</xdr:rowOff>
    </xdr:from>
    <xdr:to>
      <xdr:col>35</xdr:col>
      <xdr:colOff>133350</xdr:colOff>
      <xdr:row>2</xdr:row>
      <xdr:rowOff>104775</xdr:rowOff>
    </xdr:to>
    <xdr:sp macro="[0]!showchoice">
      <xdr:nvSpPr>
        <xdr:cNvPr id="1" name="Rounded Rectangle 1"/>
        <xdr:cNvSpPr>
          <a:spLocks/>
        </xdr:cNvSpPr>
      </xdr:nvSpPr>
      <xdr:spPr>
        <a:xfrm>
          <a:off x="5886450" y="57150"/>
          <a:ext cx="1143000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ITNS 281</a:t>
          </a:r>
        </a:p>
      </xdr:txBody>
    </xdr:sp>
    <xdr:clientData fPrintsWithSheet="0"/>
  </xdr:twoCellAnchor>
  <xdr:twoCellAnchor>
    <xdr:from>
      <xdr:col>47</xdr:col>
      <xdr:colOff>590550</xdr:colOff>
      <xdr:row>0</xdr:row>
      <xdr:rowOff>76200</xdr:rowOff>
    </xdr:from>
    <xdr:to>
      <xdr:col>47</xdr:col>
      <xdr:colOff>590550</xdr:colOff>
      <xdr:row>0</xdr:row>
      <xdr:rowOff>190500</xdr:rowOff>
    </xdr:to>
    <xdr:sp macro="[0]!Sheet3.EDITRECORD">
      <xdr:nvSpPr>
        <xdr:cNvPr id="2" name="Flowchart: Alternate Process 3"/>
        <xdr:cNvSpPr>
          <a:spLocks/>
        </xdr:cNvSpPr>
      </xdr:nvSpPr>
      <xdr:spPr>
        <a:xfrm>
          <a:off x="8677275" y="76200"/>
          <a:ext cx="0" cy="114300"/>
        </a:xfrm>
        <a:prstGeom prst="flowChartAlternateProcess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 I T</a:t>
          </a:r>
        </a:p>
      </xdr:txBody>
    </xdr:sp>
    <xdr:clientData/>
  </xdr:twoCellAnchor>
  <xdr:twoCellAnchor editAs="oneCell">
    <xdr:from>
      <xdr:col>17</xdr:col>
      <xdr:colOff>66675</xdr:colOff>
      <xdr:row>0</xdr:row>
      <xdr:rowOff>38100</xdr:rowOff>
    </xdr:from>
    <xdr:to>
      <xdr:col>23</xdr:col>
      <xdr:colOff>9525</xdr:colOff>
      <xdr:row>2</xdr:row>
      <xdr:rowOff>104775</xdr:rowOff>
    </xdr:to>
    <xdr:pic>
      <xdr:nvPicPr>
        <xdr:cNvPr id="3" name="Picture 4" descr="facebook-like-us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810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142875</xdr:colOff>
      <xdr:row>0</xdr:row>
      <xdr:rowOff>57150</xdr:rowOff>
    </xdr:from>
    <xdr:to>
      <xdr:col>29</xdr:col>
      <xdr:colOff>95250</xdr:colOff>
      <xdr:row>2</xdr:row>
      <xdr:rowOff>114300</xdr:rowOff>
    </xdr:to>
    <xdr:pic>
      <xdr:nvPicPr>
        <xdr:cNvPr id="4" name="Picture 5" descr="watc-you-tube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0</xdr:row>
      <xdr:rowOff>28575</xdr:rowOff>
    </xdr:from>
    <xdr:to>
      <xdr:col>12</xdr:col>
      <xdr:colOff>95250</xdr:colOff>
      <xdr:row>2</xdr:row>
      <xdr:rowOff>133350</xdr:rowOff>
    </xdr:to>
    <xdr:pic>
      <xdr:nvPicPr>
        <xdr:cNvPr id="5" name="Picture 6" descr="images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285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</xdr:colOff>
      <xdr:row>0</xdr:row>
      <xdr:rowOff>76200</xdr:rowOff>
    </xdr:from>
    <xdr:to>
      <xdr:col>6</xdr:col>
      <xdr:colOff>142875</xdr:colOff>
      <xdr:row>3</xdr:row>
      <xdr:rowOff>0</xdr:rowOff>
    </xdr:to>
    <xdr:pic>
      <xdr:nvPicPr>
        <xdr:cNvPr id="6" name="Picture 8" descr="abcaus-logo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7620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57150</xdr:rowOff>
    </xdr:from>
    <xdr:to>
      <xdr:col>1</xdr:col>
      <xdr:colOff>2809875</xdr:colOff>
      <xdr:row>0</xdr:row>
      <xdr:rowOff>409575</xdr:rowOff>
    </xdr:to>
    <xdr:sp macro="[0]!Sheet3.EDITRECORD">
      <xdr:nvSpPr>
        <xdr:cNvPr id="1" name="Flowchart: Alternate Process 1"/>
        <xdr:cNvSpPr>
          <a:spLocks/>
        </xdr:cNvSpPr>
      </xdr:nvSpPr>
      <xdr:spPr>
        <a:xfrm>
          <a:off x="2838450" y="57150"/>
          <a:ext cx="1066800" cy="3524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1047750</xdr:colOff>
      <xdr:row>0</xdr:row>
      <xdr:rowOff>409575</xdr:rowOff>
    </xdr:to>
    <xdr:sp macro="[0]!unprotect">
      <xdr:nvSpPr>
        <xdr:cNvPr id="2" name="Flowchart: Alternate Process 2"/>
        <xdr:cNvSpPr>
          <a:spLocks/>
        </xdr:cNvSpPr>
      </xdr:nvSpPr>
      <xdr:spPr>
        <a:xfrm>
          <a:off x="1181100" y="57150"/>
          <a:ext cx="952500" cy="3524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Unprotect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  <xdr:twoCellAnchor>
    <xdr:from>
      <xdr:col>2</xdr:col>
      <xdr:colOff>1790700</xdr:colOff>
      <xdr:row>0</xdr:row>
      <xdr:rowOff>47625</xdr:rowOff>
    </xdr:from>
    <xdr:to>
      <xdr:col>3</xdr:col>
      <xdr:colOff>638175</xdr:colOff>
      <xdr:row>0</xdr:row>
      <xdr:rowOff>400050</xdr:rowOff>
    </xdr:to>
    <xdr:sp macro="[0]!createdatabase">
      <xdr:nvSpPr>
        <xdr:cNvPr id="3" name="Flowchart: Alternate Process 3"/>
        <xdr:cNvSpPr>
          <a:spLocks/>
        </xdr:cNvSpPr>
      </xdr:nvSpPr>
      <xdr:spPr>
        <a:xfrm>
          <a:off x="5734050" y="47625"/>
          <a:ext cx="1247775" cy="352425"/>
        </a:xfrm>
        <a:prstGeom prst="flowChartAlternateProcess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5</xdr:row>
      <xdr:rowOff>47625</xdr:rowOff>
    </xdr:from>
    <xdr:to>
      <xdr:col>12</xdr:col>
      <xdr:colOff>190500</xdr:colOff>
      <xdr:row>18</xdr:row>
      <xdr:rowOff>123825</xdr:rowOff>
    </xdr:to>
    <xdr:pic>
      <xdr:nvPicPr>
        <xdr:cNvPr id="1" name="Picture 1" descr="down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343025"/>
          <a:ext cx="30861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macros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W105"/>
  <sheetViews>
    <sheetView showGridLines="0" view="pageBreakPreview" zoomScale="89" zoomScaleNormal="89" zoomScaleSheetLayoutView="89" zoomScalePageLayoutView="0" workbookViewId="0" topLeftCell="A1">
      <selection activeCell="A1" sqref="A1"/>
    </sheetView>
  </sheetViews>
  <sheetFormatPr defaultColWidth="0" defaultRowHeight="15"/>
  <cols>
    <col min="1" max="1" width="1.421875" style="0" customWidth="1"/>
    <col min="2" max="36" width="3.00390625" style="0" customWidth="1"/>
    <col min="37" max="37" width="9.140625" style="0" customWidth="1"/>
    <col min="38" max="38" width="31.57421875" style="0" hidden="1" customWidth="1"/>
    <col min="39" max="39" width="18.421875" style="0" hidden="1" customWidth="1"/>
    <col min="40" max="40" width="15.57421875" style="0" hidden="1" customWidth="1"/>
    <col min="41" max="44" width="9.140625" style="0" hidden="1" customWidth="1"/>
    <col min="45" max="45" width="14.57421875" style="0" customWidth="1"/>
    <col min="46" max="47" width="9.140625" style="0" hidden="1" customWidth="1"/>
    <col min="48" max="78" width="8.8515625" style="0" hidden="1" customWidth="1"/>
    <col min="79" max="16384" width="0" style="0" hidden="1" customWidth="1"/>
  </cols>
  <sheetData>
    <row r="1" spans="5:53" ht="15">
      <c r="E1" s="117"/>
      <c r="AT1" s="118" t="s">
        <v>113</v>
      </c>
      <c r="AU1" s="113" t="s">
        <v>101</v>
      </c>
      <c r="AV1" s="113" t="s">
        <v>107</v>
      </c>
      <c r="AW1" s="113" t="s">
        <v>108</v>
      </c>
      <c r="AX1" s="113" t="s">
        <v>109</v>
      </c>
      <c r="AY1" s="113" t="s">
        <v>110</v>
      </c>
      <c r="AZ1" s="113" t="s">
        <v>111</v>
      </c>
      <c r="BA1" s="113" t="s">
        <v>112</v>
      </c>
    </row>
    <row r="2" spans="46:53" ht="15">
      <c r="AT2" s="119"/>
      <c r="AU2" s="119" t="e">
        <f>VLOOKUP(AT2,DATABASE!A2:G5000,1,FALSE)</f>
        <v>#N/A</v>
      </c>
      <c r="AV2" s="119" t="e">
        <f>VLOOKUP(AT2,DATABASE!A2:G5000,2,FALSE)</f>
        <v>#N/A</v>
      </c>
      <c r="AW2" s="119" t="e">
        <f>VLOOKUP(AT2,DATABASE!A2:G5000,3,FALSE)</f>
        <v>#N/A</v>
      </c>
      <c r="AX2" s="119" t="e">
        <f>VLOOKUP(AT2,DATABASE!A2:G5000,4,FALSE)</f>
        <v>#N/A</v>
      </c>
      <c r="AY2" s="119" t="e">
        <f>VLOOKUP(AT2,DATABASE!A2:G5000,5,FALSE)</f>
        <v>#N/A</v>
      </c>
      <c r="AZ2" s="119" t="e">
        <f>VLOOKUP(AT2,DATABASE!A2:G5000,6,FALSE)</f>
        <v>#N/A</v>
      </c>
      <c r="BA2" s="119" t="e">
        <f>VLOOKUP(AT2,DATABASE!A2:G5000,7,FALSE)</f>
        <v>#N/A</v>
      </c>
    </row>
    <row r="3" spans="1:3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</row>
    <row r="4" spans="1:36" ht="15">
      <c r="A4" s="174" t="s">
        <v>89</v>
      </c>
      <c r="B4" s="174"/>
      <c r="C4" s="174"/>
      <c r="D4" s="174"/>
      <c r="E4" s="174"/>
      <c r="F4" s="174"/>
      <c r="G4" s="174"/>
      <c r="H4" s="174"/>
      <c r="I4" s="176" t="s">
        <v>90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5" t="s">
        <v>0</v>
      </c>
      <c r="AC4" s="175"/>
      <c r="AD4" s="175"/>
      <c r="AE4" s="175"/>
      <c r="AF4" s="175"/>
      <c r="AG4" s="175"/>
      <c r="AH4" s="175"/>
      <c r="AI4" s="175"/>
      <c r="AJ4" s="175"/>
    </row>
    <row r="5" spans="1:39" ht="18.75" customHeight="1">
      <c r="A5" s="174"/>
      <c r="B5" s="174"/>
      <c r="C5" s="174"/>
      <c r="D5" s="174"/>
      <c r="E5" s="174"/>
      <c r="F5" s="174"/>
      <c r="G5" s="174"/>
      <c r="H5" s="174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55"/>
      <c r="U5" s="55"/>
      <c r="V5" s="55"/>
      <c r="W5" s="55"/>
      <c r="X5" s="55"/>
      <c r="Y5" s="55"/>
      <c r="Z5" s="55"/>
      <c r="AA5" s="55"/>
      <c r="AB5" s="175"/>
      <c r="AC5" s="175"/>
      <c r="AD5" s="175"/>
      <c r="AE5" s="175"/>
      <c r="AF5" s="175"/>
      <c r="AG5" s="175"/>
      <c r="AH5" s="175"/>
      <c r="AI5" s="175"/>
      <c r="AJ5" s="175"/>
      <c r="AM5" t="s">
        <v>119</v>
      </c>
    </row>
    <row r="6" spans="1:43" ht="14.25">
      <c r="A6" s="193"/>
      <c r="B6" s="194"/>
      <c r="C6" s="194"/>
      <c r="D6" s="194"/>
      <c r="E6" s="194"/>
      <c r="F6" s="194"/>
      <c r="G6" s="194"/>
      <c r="H6" s="195"/>
      <c r="I6" s="196" t="s">
        <v>1</v>
      </c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8"/>
      <c r="AB6" s="19"/>
      <c r="AC6" s="18"/>
      <c r="AD6" s="18"/>
      <c r="AE6" s="18"/>
      <c r="AF6" s="18"/>
      <c r="AG6" s="18"/>
      <c r="AH6" s="18"/>
      <c r="AI6" s="18"/>
      <c r="AJ6" s="20"/>
      <c r="AL6" s="4"/>
      <c r="AM6" t="s">
        <v>118</v>
      </c>
      <c r="AN6" s="4"/>
      <c r="AO6" s="4"/>
      <c r="AP6" s="4"/>
      <c r="AQ6" s="4"/>
    </row>
    <row r="7" spans="1:43" ht="14.25">
      <c r="A7" s="180" t="s">
        <v>2</v>
      </c>
      <c r="B7" s="181"/>
      <c r="C7" s="181"/>
      <c r="D7" s="181"/>
      <c r="E7" s="181"/>
      <c r="F7" s="181"/>
      <c r="G7" s="181"/>
      <c r="H7" s="182"/>
      <c r="I7" s="21"/>
      <c r="J7" s="177" t="s">
        <v>91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25"/>
      <c r="AB7" s="22"/>
      <c r="AC7" s="199" t="s">
        <v>3</v>
      </c>
      <c r="AD7" s="199"/>
      <c r="AE7" s="199"/>
      <c r="AF7" s="199"/>
      <c r="AG7" s="199"/>
      <c r="AH7" s="199"/>
      <c r="AI7" s="199"/>
      <c r="AJ7" s="20"/>
      <c r="AL7" s="8" t="b">
        <v>0</v>
      </c>
      <c r="AM7" t="s">
        <v>117</v>
      </c>
      <c r="AN7" s="4"/>
      <c r="AO7" s="4"/>
      <c r="AP7" s="4"/>
      <c r="AQ7" s="4"/>
    </row>
    <row r="8" spans="1:43" ht="15">
      <c r="A8" s="180" t="s">
        <v>4</v>
      </c>
      <c r="B8" s="181"/>
      <c r="C8" s="181"/>
      <c r="D8" s="181"/>
      <c r="E8" s="181"/>
      <c r="F8" s="181"/>
      <c r="G8" s="181"/>
      <c r="H8" s="182"/>
      <c r="I8" s="21" t="s">
        <v>92</v>
      </c>
      <c r="J8" s="22"/>
      <c r="K8" s="23"/>
      <c r="L8" s="23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5"/>
      <c r="AB8" s="22"/>
      <c r="AC8" s="39">
        <f>MID(AL8,1,1)</f>
      </c>
      <c r="AD8" s="39">
        <f>MID(AL8,2,1)</f>
      </c>
      <c r="AE8" s="39">
        <f>MID(AL8,3,1)</f>
      </c>
      <c r="AF8" s="39">
        <f>MID(AL8,4,1)</f>
      </c>
      <c r="AG8" s="24" t="s">
        <v>5</v>
      </c>
      <c r="AH8" s="62">
        <f>MID(AL8,6,1)</f>
      </c>
      <c r="AI8" s="39">
        <f>MID(AL8,7,1)</f>
      </c>
      <c r="AJ8" s="20"/>
      <c r="AL8" s="5"/>
      <c r="AM8" t="s">
        <v>116</v>
      </c>
      <c r="AN8" s="4"/>
      <c r="AO8" s="4"/>
      <c r="AP8" s="4"/>
      <c r="AQ8" s="4"/>
    </row>
    <row r="9" spans="1:43" ht="15">
      <c r="A9" s="180" t="s">
        <v>105</v>
      </c>
      <c r="B9" s="181"/>
      <c r="C9" s="181"/>
      <c r="D9" s="181"/>
      <c r="E9" s="181"/>
      <c r="F9" s="181"/>
      <c r="G9" s="181"/>
      <c r="H9" s="182"/>
      <c r="I9" s="21" t="s">
        <v>93</v>
      </c>
      <c r="J9" s="22"/>
      <c r="K9" s="23"/>
      <c r="L9" s="23"/>
      <c r="M9" s="23"/>
      <c r="N9" s="22"/>
      <c r="O9" s="22"/>
      <c r="P9" s="22"/>
      <c r="Q9" s="22"/>
      <c r="R9" s="22"/>
      <c r="S9" s="22"/>
      <c r="T9" s="22"/>
      <c r="U9" s="22"/>
      <c r="V9" s="22"/>
      <c r="W9" s="24"/>
      <c r="X9" s="24"/>
      <c r="Y9" s="22"/>
      <c r="Z9" s="22"/>
      <c r="AA9" s="25"/>
      <c r="AB9" s="22"/>
      <c r="AC9" s="16"/>
      <c r="AD9" s="16"/>
      <c r="AE9" s="16"/>
      <c r="AF9" s="16"/>
      <c r="AG9" s="16"/>
      <c r="AH9" s="16"/>
      <c r="AI9" s="16"/>
      <c r="AJ9" s="20"/>
      <c r="AL9" s="8" t="b">
        <v>0</v>
      </c>
      <c r="AM9" t="s">
        <v>115</v>
      </c>
      <c r="AN9" s="4"/>
      <c r="AO9" s="4"/>
      <c r="AP9" s="4"/>
      <c r="AQ9" s="4"/>
    </row>
    <row r="10" spans="1:43" ht="15">
      <c r="A10" s="183"/>
      <c r="B10" s="184"/>
      <c r="C10" s="184"/>
      <c r="D10" s="184"/>
      <c r="E10" s="184"/>
      <c r="F10" s="184"/>
      <c r="G10" s="184"/>
      <c r="H10" s="185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29"/>
      <c r="AC10" s="26"/>
      <c r="AD10" s="26"/>
      <c r="AE10" s="26"/>
      <c r="AF10" s="26"/>
      <c r="AG10" s="26"/>
      <c r="AH10" s="26"/>
      <c r="AI10" s="26"/>
      <c r="AJ10" s="17"/>
      <c r="AL10" s="4"/>
      <c r="AM10" s="4" t="s">
        <v>114</v>
      </c>
      <c r="AN10" s="4"/>
      <c r="AO10" s="4"/>
      <c r="AP10" s="4"/>
      <c r="AQ10" s="4"/>
    </row>
    <row r="11" spans="1:43" ht="14.25">
      <c r="A11" s="31"/>
      <c r="B11" s="32" t="s">
        <v>100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20"/>
      <c r="AL11" s="4"/>
      <c r="AM11" t="s">
        <v>49</v>
      </c>
      <c r="AN11" s="4"/>
      <c r="AO11" s="4"/>
      <c r="AP11" s="4"/>
      <c r="AQ11" s="4"/>
    </row>
    <row r="12" spans="1:43" ht="14.25">
      <c r="A12" s="33"/>
      <c r="B12" s="39">
        <f>MID(AL12,1,1)</f>
      </c>
      <c r="C12" s="39">
        <f>MID(AL12,2,1)</f>
      </c>
      <c r="D12" s="39">
        <f>MID(AL12,3,1)</f>
      </c>
      <c r="E12" s="39">
        <f>MID(AL12,4,1)</f>
      </c>
      <c r="F12" s="39">
        <f>MID(AL12,5,1)</f>
      </c>
      <c r="G12" s="39">
        <f>MID(AL12,6,1)</f>
      </c>
      <c r="H12" s="39">
        <f>MID(AL12,7,1)</f>
      </c>
      <c r="I12" s="39">
        <f>MID(AL12,8,1)</f>
      </c>
      <c r="J12" s="39">
        <f>MID(AL12,9,1)</f>
      </c>
      <c r="K12" s="58">
        <f>MID(AL12,10,1)</f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20"/>
      <c r="AL12" s="5"/>
      <c r="AM12" t="s">
        <v>48</v>
      </c>
      <c r="AN12" s="4"/>
      <c r="AO12" s="4"/>
      <c r="AP12" s="4"/>
      <c r="AQ12" s="4"/>
    </row>
    <row r="13" spans="1:43" ht="6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20"/>
      <c r="AL13" s="4"/>
      <c r="AM13" s="4" t="s">
        <v>50</v>
      </c>
      <c r="AN13" s="4"/>
      <c r="AO13" s="4"/>
      <c r="AP13" s="4"/>
      <c r="AQ13" s="4"/>
    </row>
    <row r="14" spans="1:43" ht="14.25">
      <c r="A14" s="33"/>
      <c r="B14" s="15" t="s">
        <v>6</v>
      </c>
      <c r="C14" s="35"/>
      <c r="D14" s="35"/>
      <c r="E14" s="3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7"/>
      <c r="AL14" s="4"/>
      <c r="AM14" s="4" t="s">
        <v>51</v>
      </c>
      <c r="AN14" s="4"/>
      <c r="AO14" s="4"/>
      <c r="AP14" s="4"/>
      <c r="AQ14" s="4"/>
    </row>
    <row r="15" spans="1:43" ht="14.25">
      <c r="A15" s="33"/>
      <c r="B15" s="39">
        <f>MID(AL15,1,1)</f>
      </c>
      <c r="C15" s="39">
        <f>MID(AL15,2,1)</f>
      </c>
      <c r="D15" s="39">
        <f>MID(AL15,3,1)</f>
      </c>
      <c r="E15" s="39">
        <f>MID(AL15,4,1)</f>
      </c>
      <c r="F15" s="39">
        <f>MID(AL15,5,1)</f>
      </c>
      <c r="G15" s="39">
        <f>MID(AL15,6,1)</f>
      </c>
      <c r="H15" s="39">
        <f>MID(AL15,7,1)</f>
      </c>
      <c r="I15" s="39">
        <f>MID(AL15,8,1)</f>
      </c>
      <c r="J15" s="39">
        <f>MID(AL15,9,1)</f>
      </c>
      <c r="K15" s="39">
        <f>MID(AL15,10,1)</f>
      </c>
      <c r="L15" s="39">
        <f>MID(AL15,11,1)</f>
      </c>
      <c r="M15" s="39">
        <f>MID(AL15,12,1)</f>
      </c>
      <c r="N15" s="39">
        <f>MID(AL15,13,1)</f>
      </c>
      <c r="O15" s="39">
        <f>MID(AL15,14,1)</f>
      </c>
      <c r="P15" s="39">
        <f>MID(AL15,15,1)</f>
      </c>
      <c r="Q15" s="39">
        <f>MID(AL15,16,1)</f>
      </c>
      <c r="R15" s="39">
        <f>MID(AL15,17,1)</f>
      </c>
      <c r="S15" s="39">
        <f>MID(AL15,18,1)</f>
      </c>
      <c r="T15" s="39">
        <f>MID(AL15,19,1)</f>
      </c>
      <c r="U15" s="39">
        <f>MID(AL15,20,1)</f>
      </c>
      <c r="V15" s="39">
        <f>MID(AL15,21,1)</f>
      </c>
      <c r="W15" s="39">
        <f>MID(AL15,22,1)</f>
      </c>
      <c r="X15" s="39">
        <f>MID(AL15,23,1)</f>
      </c>
      <c r="Y15" s="39">
        <f>MID(AL15,24,1)</f>
      </c>
      <c r="Z15" s="39">
        <f>MID(AL15,25,1)</f>
      </c>
      <c r="AA15" s="39">
        <f>MID(AL15,26,1)</f>
      </c>
      <c r="AB15" s="39">
        <f>MID(AL15,27,1)</f>
      </c>
      <c r="AC15" s="39">
        <f>MID(AL15,28,1)</f>
      </c>
      <c r="AD15" s="39">
        <f>MID(AL15,29,1)</f>
      </c>
      <c r="AE15" s="39">
        <f>MID(AL15,30,1)</f>
      </c>
      <c r="AF15" s="39">
        <f>MID(AL15,31,1)</f>
      </c>
      <c r="AG15" s="39">
        <f>MID(AL15,32,1)</f>
      </c>
      <c r="AH15" s="39">
        <f>MID(AL15,33,1)</f>
      </c>
      <c r="AI15" s="39">
        <f>MID(AL15,34,1)</f>
      </c>
      <c r="AJ15" s="37"/>
      <c r="AL15" s="5"/>
      <c r="AM15" s="4" t="s">
        <v>52</v>
      </c>
      <c r="AN15" s="4"/>
      <c r="AO15" s="4"/>
      <c r="AP15" s="4"/>
      <c r="AQ15" s="4"/>
    </row>
    <row r="16" spans="1:43" ht="14.25">
      <c r="A16" s="33"/>
      <c r="B16" s="15" t="s">
        <v>7</v>
      </c>
      <c r="C16" s="35"/>
      <c r="D16" s="3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37"/>
      <c r="AL16" s="4"/>
      <c r="AM16" s="4" t="s">
        <v>53</v>
      </c>
      <c r="AN16" s="4"/>
      <c r="AO16" s="4"/>
      <c r="AP16" s="4"/>
      <c r="AQ16" s="4"/>
    </row>
    <row r="17" spans="1:43" ht="14.25">
      <c r="A17" s="33"/>
      <c r="B17" s="39">
        <f>MID(AL17,1,1)</f>
      </c>
      <c r="C17" s="39">
        <f>MID(AL17,2,1)</f>
      </c>
      <c r="D17" s="39">
        <f>MID(AL17,3,1)</f>
      </c>
      <c r="E17" s="39">
        <f>MID(AL17,4,1)</f>
      </c>
      <c r="F17" s="39">
        <f>MID(AL17,5,1)</f>
      </c>
      <c r="G17" s="39">
        <f>MID(AL17,6,1)</f>
      </c>
      <c r="H17" s="39">
        <f>MID(AL17,7,1)</f>
      </c>
      <c r="I17" s="39">
        <f>MID(AL17,8,1)</f>
      </c>
      <c r="J17" s="39">
        <f>MID(AL17,9,1)</f>
      </c>
      <c r="K17" s="39">
        <f>MID(AL17,10,1)</f>
      </c>
      <c r="L17" s="39">
        <f>MID(AL17,11,1)</f>
      </c>
      <c r="M17" s="39">
        <f>MID(AL17,12,1)</f>
      </c>
      <c r="N17" s="39">
        <f>MID(AL17,13,1)</f>
      </c>
      <c r="O17" s="39">
        <f>MID(AL17,14,1)</f>
      </c>
      <c r="P17" s="39">
        <f>MID(AL17,15,1)</f>
      </c>
      <c r="Q17" s="39">
        <f>MID(AL17,16,1)</f>
      </c>
      <c r="R17" s="39">
        <f>MID(AL17,17,1)</f>
      </c>
      <c r="S17" s="39">
        <f>MID(AL17,18,1)</f>
      </c>
      <c r="T17" s="39">
        <f>MID(AL17,19,1)</f>
      </c>
      <c r="U17" s="39">
        <f>MID(AL17,20,1)</f>
      </c>
      <c r="V17" s="39">
        <f>MID(AL17,21,1)</f>
      </c>
      <c r="W17" s="39">
        <f>MID(AL17,22,1)</f>
      </c>
      <c r="X17" s="39">
        <f>MID(AL17,23,1)</f>
      </c>
      <c r="Y17" s="39">
        <f>MID(AL17,24,1)</f>
      </c>
      <c r="Z17" s="39">
        <f>MID(AL17,25,1)</f>
      </c>
      <c r="AA17" s="39">
        <f>MID(AL17,26,1)</f>
      </c>
      <c r="AB17" s="39">
        <f>MID(AL17,27,1)</f>
      </c>
      <c r="AC17" s="39">
        <f>MID(AL17,28,1)</f>
      </c>
      <c r="AD17" s="39">
        <f>MID(AL17,29,1)</f>
      </c>
      <c r="AE17" s="39">
        <f>MID(AL17,30,1)</f>
      </c>
      <c r="AF17" s="39">
        <f>MID(AL17,31,1)</f>
      </c>
      <c r="AG17" s="39">
        <f>MID(AL17,32,1)</f>
      </c>
      <c r="AH17" s="39">
        <f>MID(AL17,33,1)</f>
      </c>
      <c r="AI17" s="39">
        <f>MID(AL17,34,1)</f>
      </c>
      <c r="AJ17" s="37"/>
      <c r="AL17" s="5"/>
      <c r="AM17" s="4"/>
      <c r="AN17" s="4"/>
      <c r="AO17" s="4"/>
      <c r="AP17" s="4"/>
      <c r="AQ17" s="4"/>
    </row>
    <row r="18" spans="1:43" ht="3.75" customHeight="1">
      <c r="A18" s="3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37"/>
      <c r="AL18" s="4"/>
      <c r="AM18" s="4"/>
      <c r="AN18" s="4"/>
      <c r="AO18" s="4"/>
      <c r="AP18" s="4"/>
      <c r="AQ18" s="4"/>
    </row>
    <row r="19" spans="1:43" ht="14.25">
      <c r="A19" s="33"/>
      <c r="B19" s="39">
        <f>MID(AL19,1,1)</f>
      </c>
      <c r="C19" s="39">
        <f>MID(AL19,2,1)</f>
      </c>
      <c r="D19" s="39">
        <f>MID(AL19,3,1)</f>
      </c>
      <c r="E19" s="39">
        <f>MID(AL19,4,1)</f>
      </c>
      <c r="F19" s="39">
        <f>MID(AL19,5,1)</f>
      </c>
      <c r="G19" s="39">
        <f>MID(AL19,6,1)</f>
      </c>
      <c r="H19" s="39">
        <f>MID(AL19,7,1)</f>
      </c>
      <c r="I19" s="39">
        <f>MID(AL19,8,1)</f>
      </c>
      <c r="J19" s="39">
        <f>MID(AL19,9,1)</f>
      </c>
      <c r="K19" s="39">
        <f>MID(AL19,10,1)</f>
      </c>
      <c r="L19" s="39">
        <f>MID(AL19,11,1)</f>
      </c>
      <c r="M19" s="39">
        <f>MID(AL19,12,1)</f>
      </c>
      <c r="N19" s="39">
        <f>MID(AL19,13,1)</f>
      </c>
      <c r="O19" s="39">
        <f>MID(AL19,14,1)</f>
      </c>
      <c r="P19" s="39">
        <f>MID(AL19,15,1)</f>
      </c>
      <c r="Q19" s="39">
        <f>MID(AL19,16,1)</f>
      </c>
      <c r="R19" s="39">
        <f>MID(AL19,17,1)</f>
      </c>
      <c r="S19" s="39">
        <f>MID(AL19,18,1)</f>
      </c>
      <c r="T19" s="39">
        <f>MID(AL19,19,1)</f>
      </c>
      <c r="U19" s="39">
        <f>MID(AL19,20,1)</f>
      </c>
      <c r="V19" s="39">
        <f>MID(AL19,21,1)</f>
      </c>
      <c r="W19" s="39">
        <f>MID(AL19,22,1)</f>
      </c>
      <c r="X19" s="62">
        <f>MID(AL19,23,1)</f>
      </c>
      <c r="Y19" s="81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37"/>
      <c r="AL19" s="5"/>
      <c r="AM19" s="4"/>
      <c r="AN19" s="4"/>
      <c r="AO19" s="4"/>
      <c r="AP19" s="4"/>
      <c r="AQ19" s="4"/>
    </row>
    <row r="20" spans="1:43" ht="14.25">
      <c r="A20" s="33"/>
      <c r="B20" s="67" t="s">
        <v>8</v>
      </c>
      <c r="C20" s="38"/>
      <c r="D20" s="38"/>
      <c r="E20" s="39">
        <f>MID(AL20,1,1)</f>
      </c>
      <c r="F20" s="39">
        <f>MID(AL20,2,1)</f>
      </c>
      <c r="G20" s="39">
        <f>MID(AL20,3,1)</f>
      </c>
      <c r="H20" s="39">
        <f>MID(AL20,4,1)</f>
      </c>
      <c r="I20" s="39">
        <f>MID(AL20,5,1)</f>
      </c>
      <c r="J20" s="39">
        <f>MID(AL20,6,1)</f>
      </c>
      <c r="K20" s="39">
        <f>MID(AL20,7,1)</f>
      </c>
      <c r="L20" s="39">
        <f>MID(AL20,8,1)</f>
      </c>
      <c r="M20" s="39">
        <f>MID(AL20,9,1)</f>
      </c>
      <c r="N20" s="39">
        <f>MID(AL20,10,1)</f>
      </c>
      <c r="O20" s="39">
        <f>MID(AL20,11,1)</f>
      </c>
      <c r="P20" s="39">
        <f>MID(AL20,12,1)</f>
      </c>
      <c r="Q20" s="186" t="s">
        <v>45</v>
      </c>
      <c r="R20" s="187"/>
      <c r="S20" s="187"/>
      <c r="T20" s="187"/>
      <c r="U20" s="187"/>
      <c r="V20" s="187"/>
      <c r="W20" s="187"/>
      <c r="X20" s="187"/>
      <c r="Y20" s="188"/>
      <c r="Z20" s="188"/>
      <c r="AA20" s="188"/>
      <c r="AB20" s="188"/>
      <c r="AC20" s="189"/>
      <c r="AD20" s="66">
        <f>MID(AM20,1,1)</f>
      </c>
      <c r="AE20" s="66">
        <f>MID(AM20,2,1)</f>
      </c>
      <c r="AF20" s="66">
        <f>MID(AM20,3,1)</f>
      </c>
      <c r="AG20" s="66">
        <f>MID(AM20,4,1)</f>
      </c>
      <c r="AH20" s="66">
        <f>MID(AM20,5,1)</f>
      </c>
      <c r="AI20" s="66">
        <f>MID(AM20,6,1)</f>
      </c>
      <c r="AJ20" s="37"/>
      <c r="AL20" s="5"/>
      <c r="AM20" s="5"/>
      <c r="AN20" s="4"/>
      <c r="AO20" s="4"/>
      <c r="AP20" s="4"/>
      <c r="AQ20" s="4"/>
    </row>
    <row r="21" spans="1:43" ht="5.25" customHeight="1">
      <c r="A21" s="33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3"/>
      <c r="W21" s="83"/>
      <c r="X21" s="83"/>
      <c r="Y21" s="88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/>
      <c r="AL21" s="4"/>
      <c r="AM21" s="4"/>
      <c r="AN21" s="4"/>
      <c r="AO21" s="4"/>
      <c r="AP21" s="4"/>
      <c r="AQ21" s="4"/>
    </row>
    <row r="22" spans="1:43" ht="14.25">
      <c r="A22" s="33"/>
      <c r="B22" s="89"/>
      <c r="C22" s="83"/>
      <c r="D22" s="83"/>
      <c r="E22" s="83" t="s">
        <v>94</v>
      </c>
      <c r="F22" s="83"/>
      <c r="G22" s="83"/>
      <c r="H22" s="83"/>
      <c r="I22" s="83"/>
      <c r="J22" s="83"/>
      <c r="K22" s="83"/>
      <c r="L22" s="83"/>
      <c r="M22" s="16"/>
      <c r="N22" s="24"/>
      <c r="O22" s="24"/>
      <c r="P22" s="16"/>
      <c r="Q22" s="16"/>
      <c r="R22" s="84"/>
      <c r="S22" s="84"/>
      <c r="T22" s="84" t="s">
        <v>95</v>
      </c>
      <c r="U22" s="84"/>
      <c r="V22" s="85"/>
      <c r="W22" s="85">
        <f>MID(AL22,1,1)</f>
      </c>
      <c r="X22" s="85">
        <f>MID(AL22,2,1)</f>
      </c>
      <c r="Y22" s="85">
        <f>MID(AL22,3,1)</f>
      </c>
      <c r="Z22" s="202" t="s">
        <v>11</v>
      </c>
      <c r="AA22" s="203"/>
      <c r="AB22" s="203"/>
      <c r="AC22" s="203"/>
      <c r="AD22" s="203"/>
      <c r="AE22" s="203"/>
      <c r="AF22" s="203"/>
      <c r="AG22" s="203"/>
      <c r="AH22" s="203"/>
      <c r="AI22" s="203"/>
      <c r="AJ22" s="204"/>
      <c r="AL22" s="5"/>
      <c r="AM22" s="8"/>
      <c r="AN22" s="4"/>
      <c r="AO22" s="4"/>
      <c r="AP22" s="4"/>
      <c r="AQ22" s="4"/>
    </row>
    <row r="23" spans="1:43" ht="15" customHeight="1">
      <c r="A23" s="33"/>
      <c r="B23" s="93"/>
      <c r="C23" s="94" t="s">
        <v>96</v>
      </c>
      <c r="D23" s="83"/>
      <c r="E23" s="83"/>
      <c r="F23" s="83"/>
      <c r="G23" s="83"/>
      <c r="H23" s="83"/>
      <c r="I23" s="83"/>
      <c r="J23" s="83"/>
      <c r="K23" s="83"/>
      <c r="L23" s="83"/>
      <c r="M23" s="16"/>
      <c r="N23" s="24"/>
      <c r="O23" s="24"/>
      <c r="P23" s="16"/>
      <c r="Q23" s="95" t="s">
        <v>99</v>
      </c>
      <c r="S23" s="84"/>
      <c r="T23" s="84"/>
      <c r="U23" s="84"/>
      <c r="V23" s="84"/>
      <c r="W23" s="84"/>
      <c r="X23" s="84"/>
      <c r="Y23" s="86"/>
      <c r="Z23" s="84"/>
      <c r="AA23" s="84"/>
      <c r="AB23" s="84"/>
      <c r="AC23" s="84"/>
      <c r="AD23" s="84"/>
      <c r="AE23" s="84"/>
      <c r="AF23" s="84"/>
      <c r="AG23" s="84"/>
      <c r="AH23" s="16"/>
      <c r="AI23" s="24"/>
      <c r="AJ23" s="40"/>
      <c r="AL23" s="8" t="b">
        <v>0</v>
      </c>
      <c r="AM23" s="8"/>
      <c r="AN23" s="4"/>
      <c r="AO23" s="4"/>
      <c r="AP23" s="4"/>
      <c r="AQ23" s="4"/>
    </row>
    <row r="24" spans="1:43" ht="15">
      <c r="A24" s="33"/>
      <c r="B24" s="93"/>
      <c r="C24" s="83" t="s">
        <v>97</v>
      </c>
      <c r="D24" s="83"/>
      <c r="E24" s="83"/>
      <c r="F24" s="83"/>
      <c r="G24" s="83"/>
      <c r="H24" s="83"/>
      <c r="I24" s="83"/>
      <c r="J24" s="83"/>
      <c r="K24" s="83"/>
      <c r="L24" s="83"/>
      <c r="M24" s="16"/>
      <c r="N24" s="24"/>
      <c r="O24" s="24"/>
      <c r="P24" s="16"/>
      <c r="Q24" s="95" t="s">
        <v>98</v>
      </c>
      <c r="S24" s="84"/>
      <c r="T24" s="84"/>
      <c r="U24" s="84"/>
      <c r="V24" s="84"/>
      <c r="W24" s="84"/>
      <c r="X24" s="84"/>
      <c r="Y24" s="86"/>
      <c r="Z24" s="84"/>
      <c r="AA24" s="84"/>
      <c r="AB24" s="84"/>
      <c r="AC24" s="84"/>
      <c r="AD24" s="84"/>
      <c r="AE24" s="84"/>
      <c r="AF24" s="84"/>
      <c r="AG24" s="84"/>
      <c r="AH24" s="16"/>
      <c r="AI24" s="24"/>
      <c r="AJ24" s="40"/>
      <c r="AL24" s="8" t="b">
        <v>0</v>
      </c>
      <c r="AM24" s="8"/>
      <c r="AN24" s="4"/>
      <c r="AO24" s="4"/>
      <c r="AP24" s="4"/>
      <c r="AQ24" s="4"/>
    </row>
    <row r="25" spans="1:45" ht="12.75" customHeight="1">
      <c r="A25" s="33"/>
      <c r="B25" s="2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6"/>
      <c r="N25" s="42"/>
      <c r="O25" s="42"/>
      <c r="P25" s="26"/>
      <c r="Q25" s="26"/>
      <c r="R25" s="43"/>
      <c r="S25" s="43"/>
      <c r="T25" s="43"/>
      <c r="U25" s="43"/>
      <c r="V25" s="43"/>
      <c r="W25" s="43"/>
      <c r="X25" s="43"/>
      <c r="Y25" s="87"/>
      <c r="Z25" s="92"/>
      <c r="AA25" s="80"/>
      <c r="AB25" s="80"/>
      <c r="AC25" s="80"/>
      <c r="AD25" s="80"/>
      <c r="AE25" s="80"/>
      <c r="AF25" s="80"/>
      <c r="AG25" s="80"/>
      <c r="AH25" s="16"/>
      <c r="AI25" s="24"/>
      <c r="AJ25" s="40"/>
      <c r="AL25" s="4"/>
      <c r="AM25" s="4"/>
      <c r="AN25" s="4"/>
      <c r="AO25" s="4"/>
      <c r="AP25" s="4"/>
      <c r="AQ25" s="4"/>
      <c r="AS25" s="122"/>
    </row>
    <row r="26" spans="1:47" ht="14.25">
      <c r="A26" s="33"/>
      <c r="B26" s="178" t="s">
        <v>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53" t="s">
        <v>10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L26" s="4"/>
      <c r="AM26" s="4"/>
      <c r="AN26" s="4"/>
      <c r="AO26" s="4"/>
      <c r="AP26" s="4"/>
      <c r="AQ26" s="4"/>
      <c r="AR26" s="109"/>
      <c r="AS26" s="123"/>
      <c r="AT26" s="109"/>
      <c r="AU26" s="109"/>
    </row>
    <row r="27" spans="1:47" ht="14.25">
      <c r="A27" s="33"/>
      <c r="B27" s="190" t="s">
        <v>12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2"/>
      <c r="M27" s="39"/>
      <c r="N27" s="39"/>
      <c r="O27" s="39"/>
      <c r="P27" s="39"/>
      <c r="Q27" s="39">
        <f aca="true" t="shared" si="0" ref="Q27:Q34">MID(AM27,9,1)</f>
      </c>
      <c r="R27" s="39">
        <f aca="true" t="shared" si="1" ref="R27:R34">MID(AM27,8,1)</f>
      </c>
      <c r="S27" s="39">
        <f aca="true" t="shared" si="2" ref="S27:S34">MID(AM27,7,1)</f>
      </c>
      <c r="T27" s="39">
        <f aca="true" t="shared" si="3" ref="T27:T34">MID(AM27,6,1)</f>
      </c>
      <c r="U27" s="39">
        <f aca="true" t="shared" si="4" ref="U27:U34">MID(AM27,5,1)</f>
      </c>
      <c r="V27" s="39">
        <f aca="true" t="shared" si="5" ref="V27:V34">MID(AM27,4,1)</f>
      </c>
      <c r="W27" s="39">
        <f aca="true" t="shared" si="6" ref="W27:W34">MID(AM27,3,1)</f>
      </c>
      <c r="X27" s="39">
        <f aca="true" t="shared" si="7" ref="X27:X34">MID(AM27,2,1)</f>
      </c>
      <c r="Y27" s="39">
        <f aca="true" t="shared" si="8" ref="Y27:Y34">MID(AM27,1,1)</f>
      </c>
      <c r="Z27" s="200" t="s">
        <v>13</v>
      </c>
      <c r="AA27" s="200"/>
      <c r="AB27" s="200"/>
      <c r="AC27" s="200"/>
      <c r="AD27" s="200"/>
      <c r="AE27" s="200"/>
      <c r="AF27" s="200"/>
      <c r="AG27" s="200"/>
      <c r="AH27" s="200"/>
      <c r="AI27" s="200"/>
      <c r="AJ27" s="201"/>
      <c r="AM27" s="14">
        <f aca="true" t="shared" si="9" ref="AM27:AM34">RevStr(AS27)</f>
      </c>
      <c r="AN27" s="4"/>
      <c r="AO27" s="13"/>
      <c r="AP27" s="4"/>
      <c r="AQ27" s="4"/>
      <c r="AR27" s="109"/>
      <c r="AS27" s="124"/>
      <c r="AT27" s="109"/>
      <c r="AU27" s="109"/>
    </row>
    <row r="28" spans="1:47" ht="14.25">
      <c r="A28" s="33"/>
      <c r="B28" s="190" t="s">
        <v>120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2"/>
      <c r="M28" s="39"/>
      <c r="N28" s="39"/>
      <c r="O28" s="39"/>
      <c r="P28" s="39"/>
      <c r="Q28" s="39">
        <f>MID(AM28,9,1)</f>
      </c>
      <c r="R28" s="39">
        <f>MID(AM28,8,1)</f>
      </c>
      <c r="S28" s="39">
        <f>MID(AM28,7,1)</f>
      </c>
      <c r="T28" s="39">
        <f>MID(AM28,6,1)</f>
      </c>
      <c r="U28" s="39">
        <f>MID(AM28,5,1)</f>
      </c>
      <c r="V28" s="39">
        <f>MID(AM28,4,1)</f>
      </c>
      <c r="W28" s="39">
        <f>MID(AM28,3,1)</f>
      </c>
      <c r="X28" s="39">
        <f>MID(AM28,2,1)</f>
      </c>
      <c r="Y28" s="39">
        <f>MID(AM28,1,1)</f>
      </c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1"/>
      <c r="AM28" s="14">
        <f t="shared" si="9"/>
      </c>
      <c r="AN28" s="4"/>
      <c r="AO28" s="13"/>
      <c r="AP28" s="4"/>
      <c r="AQ28" s="4"/>
      <c r="AR28" s="109"/>
      <c r="AS28" s="124"/>
      <c r="AT28" s="109"/>
      <c r="AU28" s="109"/>
    </row>
    <row r="29" spans="1:47" ht="14.25">
      <c r="A29" s="33"/>
      <c r="B29" s="171" t="s">
        <v>14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M29" s="39"/>
      <c r="N29" s="39"/>
      <c r="O29" s="39"/>
      <c r="P29" s="39"/>
      <c r="Q29" s="39">
        <f t="shared" si="0"/>
      </c>
      <c r="R29" s="39">
        <f t="shared" si="1"/>
      </c>
      <c r="S29" s="39">
        <f t="shared" si="2"/>
      </c>
      <c r="T29" s="39">
        <f t="shared" si="3"/>
      </c>
      <c r="U29" s="39">
        <f t="shared" si="4"/>
      </c>
      <c r="V29" s="39">
        <f t="shared" si="5"/>
      </c>
      <c r="W29" s="39">
        <f t="shared" si="6"/>
      </c>
      <c r="X29" s="39">
        <f t="shared" si="7"/>
      </c>
      <c r="Y29" s="39">
        <f t="shared" si="8"/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37"/>
      <c r="AM29" s="14">
        <f t="shared" si="9"/>
      </c>
      <c r="AN29" s="4"/>
      <c r="AO29" s="4"/>
      <c r="AP29" s="4"/>
      <c r="AQ29" s="4"/>
      <c r="AR29" s="109"/>
      <c r="AS29" s="124"/>
      <c r="AT29" s="109"/>
      <c r="AU29" s="109"/>
    </row>
    <row r="30" spans="1:47" ht="14.25">
      <c r="A30" s="33"/>
      <c r="B30" s="171" t="s">
        <v>15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3"/>
      <c r="M30" s="39"/>
      <c r="N30" s="39"/>
      <c r="O30" s="39"/>
      <c r="P30" s="39"/>
      <c r="Q30" s="39">
        <f t="shared" si="0"/>
      </c>
      <c r="R30" s="39">
        <f t="shared" si="1"/>
      </c>
      <c r="S30" s="39">
        <f t="shared" si="2"/>
      </c>
      <c r="T30" s="39">
        <f t="shared" si="3"/>
      </c>
      <c r="U30" s="39">
        <f t="shared" si="4"/>
      </c>
      <c r="V30" s="39">
        <f t="shared" si="5"/>
      </c>
      <c r="W30" s="39">
        <f t="shared" si="6"/>
      </c>
      <c r="X30" s="39">
        <f t="shared" si="7"/>
      </c>
      <c r="Y30" s="39">
        <f t="shared" si="8"/>
      </c>
      <c r="Z30" s="16"/>
      <c r="AA30" s="39"/>
      <c r="AB30" s="39"/>
      <c r="AC30" s="24" t="s">
        <v>5</v>
      </c>
      <c r="AD30" s="39"/>
      <c r="AE30" s="39"/>
      <c r="AF30" s="24" t="s">
        <v>5</v>
      </c>
      <c r="AG30" s="39"/>
      <c r="AH30" s="39"/>
      <c r="AI30" s="16"/>
      <c r="AJ30" s="37"/>
      <c r="AM30" s="14">
        <f t="shared" si="9"/>
      </c>
      <c r="AN30" s="4"/>
      <c r="AO30" s="4"/>
      <c r="AP30" s="4"/>
      <c r="AQ30" s="4"/>
      <c r="AR30" s="109"/>
      <c r="AS30" s="124"/>
      <c r="AT30" s="109"/>
      <c r="AU30" s="109"/>
    </row>
    <row r="31" spans="1:47" ht="14.25">
      <c r="A31" s="33"/>
      <c r="B31" s="171" t="s">
        <v>16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3"/>
      <c r="M31" s="39"/>
      <c r="N31" s="39"/>
      <c r="O31" s="39"/>
      <c r="P31" s="39"/>
      <c r="Q31" s="39">
        <f t="shared" si="0"/>
      </c>
      <c r="R31" s="39">
        <f t="shared" si="1"/>
      </c>
      <c r="S31" s="39">
        <f t="shared" si="2"/>
      </c>
      <c r="T31" s="39">
        <f t="shared" si="3"/>
      </c>
      <c r="U31" s="39">
        <f t="shared" si="4"/>
      </c>
      <c r="V31" s="39">
        <f t="shared" si="5"/>
      </c>
      <c r="W31" s="39">
        <f t="shared" si="6"/>
      </c>
      <c r="X31" s="39">
        <f t="shared" si="7"/>
      </c>
      <c r="Y31" s="39">
        <f t="shared" si="8"/>
      </c>
      <c r="Z31" s="16"/>
      <c r="AA31" s="16" t="s">
        <v>17</v>
      </c>
      <c r="AB31" s="16" t="s">
        <v>17</v>
      </c>
      <c r="AC31" s="16"/>
      <c r="AD31" s="16" t="s">
        <v>18</v>
      </c>
      <c r="AE31" s="16" t="s">
        <v>18</v>
      </c>
      <c r="AF31" s="16"/>
      <c r="AG31" s="16" t="s">
        <v>19</v>
      </c>
      <c r="AH31" s="16" t="s">
        <v>19</v>
      </c>
      <c r="AI31" s="16"/>
      <c r="AJ31" s="37"/>
      <c r="AM31" s="14">
        <f t="shared" si="9"/>
      </c>
      <c r="AN31" s="4"/>
      <c r="AO31" s="4"/>
      <c r="AP31" s="4"/>
      <c r="AQ31" s="4"/>
      <c r="AR31" s="109"/>
      <c r="AS31" s="124"/>
      <c r="AT31" s="109"/>
      <c r="AU31" s="109"/>
    </row>
    <row r="32" spans="1:47" ht="14.25">
      <c r="A32" s="33"/>
      <c r="B32" s="171" t="s">
        <v>20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3"/>
      <c r="M32" s="39"/>
      <c r="N32" s="39"/>
      <c r="O32" s="39"/>
      <c r="P32" s="39"/>
      <c r="Q32" s="39">
        <f t="shared" si="0"/>
      </c>
      <c r="R32" s="39">
        <f t="shared" si="1"/>
      </c>
      <c r="S32" s="39">
        <f t="shared" si="2"/>
      </c>
      <c r="T32" s="39">
        <f t="shared" si="3"/>
      </c>
      <c r="U32" s="39">
        <f t="shared" si="4"/>
      </c>
      <c r="V32" s="39">
        <f t="shared" si="5"/>
      </c>
      <c r="W32" s="39">
        <f t="shared" si="6"/>
      </c>
      <c r="X32" s="39">
        <f t="shared" si="7"/>
      </c>
      <c r="Y32" s="39">
        <f t="shared" si="8"/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37"/>
      <c r="AM32" s="14">
        <f t="shared" si="9"/>
      </c>
      <c r="AN32" s="4"/>
      <c r="AO32" s="4"/>
      <c r="AP32" s="4"/>
      <c r="AQ32" s="4"/>
      <c r="AR32" s="109"/>
      <c r="AS32" s="124"/>
      <c r="AT32" s="109"/>
      <c r="AU32" s="109"/>
    </row>
    <row r="33" spans="1:47" ht="14.25">
      <c r="A33" s="33"/>
      <c r="B33" s="171" t="s">
        <v>21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3"/>
      <c r="M33" s="39"/>
      <c r="N33" s="39"/>
      <c r="O33" s="39"/>
      <c r="P33" s="39"/>
      <c r="Q33" s="39">
        <f t="shared" si="0"/>
      </c>
      <c r="R33" s="39">
        <f t="shared" si="1"/>
      </c>
      <c r="S33" s="39">
        <f t="shared" si="2"/>
      </c>
      <c r="T33" s="39">
        <f t="shared" si="3"/>
      </c>
      <c r="U33" s="39">
        <f t="shared" si="4"/>
      </c>
      <c r="V33" s="39">
        <f t="shared" si="5"/>
      </c>
      <c r="W33" s="39">
        <f t="shared" si="6"/>
      </c>
      <c r="X33" s="39">
        <f t="shared" si="7"/>
      </c>
      <c r="Y33" s="39">
        <f t="shared" si="8"/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37"/>
      <c r="AM33" s="14">
        <f t="shared" si="9"/>
      </c>
      <c r="AN33" s="4"/>
      <c r="AO33" s="4"/>
      <c r="AP33" s="4"/>
      <c r="AQ33" s="4"/>
      <c r="AR33" s="109"/>
      <c r="AS33" s="124"/>
      <c r="AT33" s="109"/>
      <c r="AU33" s="109"/>
    </row>
    <row r="34" spans="1:47" ht="14.25">
      <c r="A34" s="33"/>
      <c r="B34" s="171" t="s">
        <v>22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3"/>
      <c r="M34" s="39"/>
      <c r="N34" s="39"/>
      <c r="O34" s="39"/>
      <c r="P34" s="39"/>
      <c r="Q34" s="39">
        <f t="shared" si="0"/>
      </c>
      <c r="R34" s="39">
        <f t="shared" si="1"/>
      </c>
      <c r="S34" s="39">
        <f t="shared" si="2"/>
      </c>
      <c r="T34" s="39">
        <f t="shared" si="3"/>
      </c>
      <c r="U34" s="39">
        <f t="shared" si="4"/>
      </c>
      <c r="V34" s="39">
        <f t="shared" si="5"/>
      </c>
      <c r="W34" s="39">
        <f t="shared" si="6"/>
      </c>
      <c r="X34" s="39">
        <f t="shared" si="7"/>
      </c>
      <c r="Y34" s="39" t="str">
        <f t="shared" si="8"/>
        <v>0</v>
      </c>
      <c r="Z34" s="131" t="s">
        <v>23</v>
      </c>
      <c r="AA34" s="131"/>
      <c r="AB34" s="131"/>
      <c r="AC34" s="131"/>
      <c r="AD34" s="131"/>
      <c r="AE34" s="131"/>
      <c r="AF34" s="131"/>
      <c r="AG34" s="131"/>
      <c r="AH34" s="131"/>
      <c r="AI34" s="131"/>
      <c r="AJ34" s="132"/>
      <c r="AM34" s="14" t="str">
        <f t="shared" si="9"/>
        <v>0</v>
      </c>
      <c r="AN34" s="4"/>
      <c r="AO34" s="4"/>
      <c r="AP34" s="4"/>
      <c r="AQ34" s="4"/>
      <c r="AR34" s="109"/>
      <c r="AS34" s="125">
        <f>SUM(AS27:AS33)</f>
        <v>0</v>
      </c>
      <c r="AT34" s="109"/>
      <c r="AU34" s="109"/>
    </row>
    <row r="35" spans="1:47" ht="15" customHeight="1">
      <c r="A35" s="33"/>
      <c r="B35" s="141" t="s">
        <v>24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9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37"/>
      <c r="AL35" s="6"/>
      <c r="AM35" s="4"/>
      <c r="AN35" s="4"/>
      <c r="AO35" s="4"/>
      <c r="AP35" s="4"/>
      <c r="AQ35" s="4"/>
      <c r="AR35" s="109"/>
      <c r="AS35" s="126"/>
      <c r="AT35" s="109"/>
      <c r="AU35" s="109"/>
    </row>
    <row r="36" spans="1:47" ht="14.25">
      <c r="A36" s="33"/>
      <c r="B36" s="144" t="s">
        <v>25</v>
      </c>
      <c r="C36" s="144"/>
      <c r="D36" s="144"/>
      <c r="E36" s="144"/>
      <c r="F36" s="44" t="s">
        <v>26</v>
      </c>
      <c r="G36" s="45"/>
      <c r="H36" s="45"/>
      <c r="I36" s="45"/>
      <c r="J36" s="46"/>
      <c r="K36" s="145" t="s">
        <v>27</v>
      </c>
      <c r="L36" s="146"/>
      <c r="M36" s="146"/>
      <c r="N36" s="146"/>
      <c r="O36" s="146"/>
      <c r="P36" s="147"/>
      <c r="Q36" s="44" t="s">
        <v>28</v>
      </c>
      <c r="R36" s="45"/>
      <c r="S36" s="46"/>
      <c r="T36" s="144" t="s">
        <v>29</v>
      </c>
      <c r="U36" s="144"/>
      <c r="V36" s="144"/>
      <c r="W36" s="144" t="s">
        <v>30</v>
      </c>
      <c r="X36" s="144"/>
      <c r="Y36" s="144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7"/>
      <c r="AL36" s="9">
        <f>CONCATENATE(M34,N34,O34,P34,Q34,R34)</f>
      </c>
      <c r="AM36" s="9">
        <f>CONCATENATE(S34,T34)</f>
      </c>
      <c r="AN36" s="9">
        <f>CONCATENATE(U34,V34)</f>
      </c>
      <c r="AO36" s="9">
        <f>W34</f>
      </c>
      <c r="AP36" s="9">
        <f>X34</f>
      </c>
      <c r="AQ36" s="9" t="str">
        <f>Y34</f>
        <v>0</v>
      </c>
      <c r="AR36" s="109"/>
      <c r="AS36" s="126"/>
      <c r="AT36" s="109"/>
      <c r="AU36" s="109"/>
    </row>
    <row r="37" spans="1:47" ht="17.25" customHeight="1">
      <c r="A37" s="33"/>
      <c r="B37" s="153" t="str">
        <f>RIGHT(AL37,LEN(AL37)-FIND(" ",AL37))</f>
        <v>NIL</v>
      </c>
      <c r="C37" s="148"/>
      <c r="D37" s="148"/>
      <c r="E37" s="149"/>
      <c r="F37" s="153" t="str">
        <f>RIGHT(AM37,LEN(AM37)-FIND(" ",AM37))</f>
        <v>NIL</v>
      </c>
      <c r="G37" s="148"/>
      <c r="H37" s="148"/>
      <c r="I37" s="148"/>
      <c r="J37" s="149"/>
      <c r="K37" s="153" t="str">
        <f>RIGHT(AN37,LEN(AN37)-FIND(" ",AN37))</f>
        <v>NIL</v>
      </c>
      <c r="L37" s="148"/>
      <c r="M37" s="148"/>
      <c r="N37" s="148"/>
      <c r="O37" s="148"/>
      <c r="P37" s="149"/>
      <c r="Q37" s="153" t="str">
        <f>RIGHT(AO37,LEN(AO37)-FIND(" ",AO37))</f>
        <v>NIL</v>
      </c>
      <c r="R37" s="148"/>
      <c r="S37" s="149"/>
      <c r="T37" s="153" t="str">
        <f>RIGHT(AP37,LEN(AP37)-FIND(" ",AP37))</f>
        <v>NIL</v>
      </c>
      <c r="U37" s="148"/>
      <c r="V37" s="149"/>
      <c r="W37" s="153">
        <f>RIGHT(AQ37,LEN(AQ37)-FIND(" ",AQ37))</f>
      </c>
      <c r="X37" s="148"/>
      <c r="Y37" s="14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7"/>
      <c r="AL37" s="11" t="str">
        <f aca="true" t="shared" si="10" ref="AL37:AQ37">IF(ISERROR(SpellNumber(AL36)),"NIL NIL",SpellNumber(AL36))</f>
        <v>NIL NIL</v>
      </c>
      <c r="AM37" s="11" t="str">
        <f t="shared" si="10"/>
        <v>NIL NIL</v>
      </c>
      <c r="AN37" s="11" t="str">
        <f t="shared" si="10"/>
        <v>NIL NIL</v>
      </c>
      <c r="AO37" s="11" t="str">
        <f t="shared" si="10"/>
        <v>NIL NIL</v>
      </c>
      <c r="AP37" s="11" t="str">
        <f t="shared" si="10"/>
        <v>NIL NIL</v>
      </c>
      <c r="AQ37" s="11" t="str">
        <f t="shared" si="10"/>
        <v>Rupees </v>
      </c>
      <c r="AR37" s="110"/>
      <c r="AS37" s="109"/>
      <c r="AT37" s="109"/>
      <c r="AU37" s="109"/>
    </row>
    <row r="38" spans="1:46" ht="14.25" customHeight="1">
      <c r="A38" s="3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7"/>
      <c r="AL38" s="6"/>
      <c r="AM38" s="6"/>
      <c r="AN38" s="6"/>
      <c r="AO38" s="6"/>
      <c r="AP38" s="6"/>
      <c r="AQ38" s="6"/>
      <c r="AR38" s="3"/>
      <c r="AS38" s="112"/>
      <c r="AT38" s="3"/>
    </row>
    <row r="39" spans="1:43" ht="14.25">
      <c r="A39" s="33"/>
      <c r="B39" s="47" t="s">
        <v>31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50">
        <f>AL39</f>
        <v>0</v>
      </c>
      <c r="N39" s="71"/>
      <c r="O39" s="71"/>
      <c r="P39" s="71"/>
      <c r="Q39" s="71"/>
      <c r="R39" s="72"/>
      <c r="S39" s="51" t="s">
        <v>32</v>
      </c>
      <c r="T39" s="52"/>
      <c r="U39" s="73">
        <f>AM39</f>
        <v>0</v>
      </c>
      <c r="V39" s="74"/>
      <c r="W39" s="74"/>
      <c r="X39" s="74"/>
      <c r="Y39" s="7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7"/>
      <c r="AL39" s="5"/>
      <c r="AM39" s="5"/>
      <c r="AN39" s="4"/>
      <c r="AO39" s="4"/>
      <c r="AP39" s="4"/>
      <c r="AQ39" s="4"/>
    </row>
    <row r="40" spans="1:43" ht="14.25">
      <c r="A40" s="33"/>
      <c r="B40" s="47" t="s">
        <v>33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7">
        <f>AL40</f>
        <v>0</v>
      </c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37"/>
      <c r="AL40" s="7"/>
      <c r="AM40" s="4"/>
      <c r="AN40" s="4"/>
      <c r="AO40" s="4"/>
      <c r="AP40" s="4"/>
      <c r="AQ40" s="4"/>
    </row>
    <row r="41" spans="1:43" ht="14.25">
      <c r="A41" s="33"/>
      <c r="B41" s="139" t="s">
        <v>34</v>
      </c>
      <c r="C41" s="163"/>
      <c r="D41" s="163"/>
      <c r="E41" s="163"/>
      <c r="F41" s="163"/>
      <c r="G41" s="164"/>
      <c r="H41" s="164"/>
      <c r="I41" s="164"/>
      <c r="J41" s="164"/>
      <c r="K41" s="164"/>
      <c r="L41" s="164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37"/>
      <c r="AL41" s="4"/>
      <c r="AM41" s="4"/>
      <c r="AN41" s="4"/>
      <c r="AO41" s="4"/>
      <c r="AP41" s="4"/>
      <c r="AQ41" s="4"/>
    </row>
    <row r="42" spans="1:43" ht="14.25">
      <c r="A42" s="33"/>
      <c r="B42" s="156" t="s">
        <v>35</v>
      </c>
      <c r="C42" s="156"/>
      <c r="D42" s="156"/>
      <c r="E42" s="156"/>
      <c r="F42" s="156"/>
      <c r="G42" s="73">
        <f>AL42</f>
        <v>0</v>
      </c>
      <c r="H42" s="74"/>
      <c r="I42" s="74"/>
      <c r="J42" s="74"/>
      <c r="K42" s="74"/>
      <c r="L42" s="75"/>
      <c r="M42" s="76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53" t="s">
        <v>36</v>
      </c>
      <c r="AA42" s="16"/>
      <c r="AB42" s="77"/>
      <c r="AC42" s="77"/>
      <c r="AD42" s="77"/>
      <c r="AE42" s="77"/>
      <c r="AF42" s="77"/>
      <c r="AG42" s="77"/>
      <c r="AH42" s="77"/>
      <c r="AI42" s="77"/>
      <c r="AJ42" s="37"/>
      <c r="AL42" s="5"/>
      <c r="AM42" s="4"/>
      <c r="AN42" s="4"/>
      <c r="AO42" s="4"/>
      <c r="AP42" s="4"/>
      <c r="AQ42" s="4"/>
    </row>
    <row r="43" spans="1:43" ht="29.25" customHeight="1" thickBot="1">
      <c r="A43" s="96"/>
      <c r="B43" s="157" t="s">
        <v>37</v>
      </c>
      <c r="C43" s="158"/>
      <c r="D43" s="158"/>
      <c r="E43" s="158"/>
      <c r="F43" s="158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97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L43" s="4"/>
      <c r="AM43" s="4"/>
      <c r="AN43" s="4"/>
      <c r="AO43" s="4"/>
      <c r="AP43" s="4"/>
      <c r="AQ43" s="4"/>
    </row>
    <row r="44" spans="1:43" ht="31.5" customHeight="1">
      <c r="A44" s="33"/>
      <c r="B44" s="160" t="s">
        <v>38</v>
      </c>
      <c r="C44" s="161"/>
      <c r="D44" s="161"/>
      <c r="E44" s="161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31" t="s">
        <v>23</v>
      </c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  <c r="AL44" s="4"/>
      <c r="AM44" s="4"/>
      <c r="AN44" s="4"/>
      <c r="AO44" s="4"/>
      <c r="AP44" s="4"/>
      <c r="AQ44" s="4"/>
    </row>
    <row r="45" spans="1:43" ht="14.25">
      <c r="A45" s="33"/>
      <c r="B45" s="155" t="s">
        <v>101</v>
      </c>
      <c r="C45" s="155"/>
      <c r="D45" s="155"/>
      <c r="E45" s="155"/>
      <c r="F45" s="39">
        <f>MID(AL12,1,1)</f>
      </c>
      <c r="G45" s="39">
        <f>MID(AL12,2,1)</f>
      </c>
      <c r="H45" s="39">
        <f>MID(AL12,3,1)</f>
      </c>
      <c r="I45" s="39">
        <f>MID(AL12,4,1)</f>
      </c>
      <c r="J45" s="39">
        <f>MID(AL12,5,1)</f>
      </c>
      <c r="K45" s="39">
        <f>MID(AL12,6,1)</f>
      </c>
      <c r="L45" s="39">
        <f>MID(AL12,7,1)</f>
      </c>
      <c r="M45" s="39">
        <f>MID(AL12,8,1)</f>
      </c>
      <c r="N45" s="39">
        <f>MID(AL12,9,1)</f>
      </c>
      <c r="O45" s="39">
        <f>MID(AL12,10,1)</f>
      </c>
      <c r="P45" s="77"/>
      <c r="Q45" s="77"/>
      <c r="R45" s="77"/>
      <c r="S45" s="77"/>
      <c r="T45" s="77"/>
      <c r="U45" s="77"/>
      <c r="V45" s="77"/>
      <c r="W45" s="77"/>
      <c r="X45" s="77"/>
      <c r="Y45" s="78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7"/>
      <c r="AL45" s="6"/>
      <c r="AM45" s="4"/>
      <c r="AN45" s="4"/>
      <c r="AO45" s="4"/>
      <c r="AP45" s="4"/>
      <c r="AQ45" s="4"/>
    </row>
    <row r="46" spans="1:43" ht="11.25" customHeight="1">
      <c r="A46" s="33"/>
      <c r="B46" s="16"/>
      <c r="C46" s="16"/>
      <c r="D46" s="16"/>
      <c r="E46" s="1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37"/>
      <c r="AL46" s="6"/>
      <c r="AM46" s="4"/>
      <c r="AN46" s="4"/>
      <c r="AO46" s="4"/>
      <c r="AP46" s="4"/>
      <c r="AQ46" s="4"/>
    </row>
    <row r="47" spans="1:43" ht="14.25">
      <c r="A47" s="33"/>
      <c r="B47" s="53" t="s">
        <v>39</v>
      </c>
      <c r="C47" s="16"/>
      <c r="D47" s="16"/>
      <c r="E47" s="16"/>
      <c r="F47" s="77"/>
      <c r="G47" s="73">
        <f>AL15</f>
        <v>0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37"/>
      <c r="AL47" s="6"/>
      <c r="AM47" s="4"/>
      <c r="AN47" s="4"/>
      <c r="AO47" s="4"/>
      <c r="AP47" s="4"/>
      <c r="AQ47" s="4"/>
    </row>
    <row r="48" spans="1:43" ht="14.25">
      <c r="A48" s="33"/>
      <c r="B48" s="55"/>
      <c r="C48" s="55"/>
      <c r="D48" s="55"/>
      <c r="E48" s="55"/>
      <c r="F48" s="55"/>
      <c r="G48" s="148" t="s">
        <v>40</v>
      </c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37"/>
      <c r="AL48" s="4"/>
      <c r="AM48" s="4"/>
      <c r="AN48" s="4"/>
      <c r="AO48" s="4"/>
      <c r="AP48" s="4"/>
      <c r="AQ48" s="4"/>
    </row>
    <row r="49" spans="1:43" ht="14.25">
      <c r="A49" s="33"/>
      <c r="B49" s="56" t="s">
        <v>41</v>
      </c>
      <c r="C49" s="57"/>
      <c r="D49" s="58"/>
      <c r="E49" s="58"/>
      <c r="F49" s="58"/>
      <c r="G49" s="58"/>
      <c r="H49" s="58"/>
      <c r="I49" s="58"/>
      <c r="J49" s="58"/>
      <c r="K49" s="73">
        <f>AL49</f>
        <v>0</v>
      </c>
      <c r="L49" s="71"/>
      <c r="M49" s="71"/>
      <c r="N49" s="71"/>
      <c r="O49" s="71"/>
      <c r="P49" s="72"/>
      <c r="Q49" s="140" t="s">
        <v>42</v>
      </c>
      <c r="R49" s="140"/>
      <c r="S49" s="140"/>
      <c r="T49" s="76" t="str">
        <f>CONCATENATE(AL50,AM49)</f>
        <v>0/-</v>
      </c>
      <c r="U49" s="71"/>
      <c r="V49" s="71"/>
      <c r="W49" s="71"/>
      <c r="X49" s="71"/>
      <c r="Y49" s="72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7"/>
      <c r="AL49" s="10">
        <f>AL39</f>
        <v>0</v>
      </c>
      <c r="AM49" s="12" t="s">
        <v>47</v>
      </c>
      <c r="AN49" s="4"/>
      <c r="AO49" s="4"/>
      <c r="AP49" s="4"/>
      <c r="AQ49" s="4"/>
    </row>
    <row r="50" spans="1:43" ht="27" customHeight="1">
      <c r="A50" s="33"/>
      <c r="B50" s="141" t="s">
        <v>43</v>
      </c>
      <c r="C50" s="142"/>
      <c r="D50" s="142"/>
      <c r="E50" s="142"/>
      <c r="F50" s="143"/>
      <c r="G50" s="150" t="str">
        <f>IF(ISERROR(CONCATENATE(AM50,AN50)),"",CONCATENATE(AM50,AN50))</f>
        <v>Rupees  Only</v>
      </c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7"/>
      <c r="AL50" s="9" t="str">
        <f>CONCATENATE(AL36,AM36,AN36,AO36,AP36,AQ36)</f>
        <v>0</v>
      </c>
      <c r="AM50" s="9" t="str">
        <f>SpellNumber(AL50)</f>
        <v>Rupees </v>
      </c>
      <c r="AN50" s="8" t="s">
        <v>46</v>
      </c>
      <c r="AO50" s="4"/>
      <c r="AP50" s="4"/>
      <c r="AQ50" s="4"/>
    </row>
    <row r="51" spans="1:43" ht="14.25">
      <c r="A51" s="33"/>
      <c r="B51" s="154" t="s">
        <v>33</v>
      </c>
      <c r="C51" s="154"/>
      <c r="D51" s="154"/>
      <c r="E51" s="154"/>
      <c r="F51" s="154"/>
      <c r="G51" s="76">
        <f>AL51</f>
        <v>0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7"/>
      <c r="AL51" s="9">
        <f>AL40</f>
        <v>0</v>
      </c>
      <c r="AM51" s="4"/>
      <c r="AN51" s="4"/>
      <c r="AO51" s="4"/>
      <c r="AP51" s="4"/>
      <c r="AQ51" s="4"/>
    </row>
    <row r="52" spans="1:43" ht="14.25">
      <c r="A52" s="33"/>
      <c r="B52" s="140" t="s">
        <v>34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37"/>
      <c r="AL52" s="4"/>
      <c r="AM52" s="4"/>
      <c r="AN52" s="4"/>
      <c r="AO52" s="4"/>
      <c r="AP52" s="4"/>
      <c r="AQ52" s="4"/>
    </row>
    <row r="53" spans="1:43" ht="7.5" customHeight="1">
      <c r="A53" s="33"/>
      <c r="B53" s="59"/>
      <c r="C53" s="59"/>
      <c r="D53" s="59"/>
      <c r="E53" s="59"/>
      <c r="F53" s="59"/>
      <c r="G53" s="137"/>
      <c r="H53" s="137"/>
      <c r="I53" s="137"/>
      <c r="J53" s="137"/>
      <c r="K53" s="137"/>
      <c r="L53" s="137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9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37"/>
      <c r="AL53" s="4"/>
      <c r="AM53" s="4"/>
      <c r="AN53" s="4"/>
      <c r="AO53" s="4"/>
      <c r="AP53" s="4"/>
      <c r="AQ53" s="4"/>
    </row>
    <row r="54" spans="1:43" ht="14.25">
      <c r="A54" s="33"/>
      <c r="B54" s="100"/>
      <c r="C54" s="101"/>
      <c r="D54" s="101"/>
      <c r="E54" s="101"/>
      <c r="F54" s="101"/>
      <c r="G54" s="48"/>
      <c r="H54" s="48"/>
      <c r="I54" s="48" t="s">
        <v>106</v>
      </c>
      <c r="J54" s="48"/>
      <c r="K54" s="48"/>
      <c r="L54" s="10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0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37"/>
      <c r="AL54" s="4"/>
      <c r="AM54" s="4"/>
      <c r="AN54" s="4"/>
      <c r="AO54" s="4"/>
      <c r="AP54" s="4"/>
      <c r="AQ54" s="4"/>
    </row>
    <row r="55" spans="1:43" ht="14.25">
      <c r="A55" s="33"/>
      <c r="B55" s="105" t="s">
        <v>102</v>
      </c>
      <c r="C55" s="60"/>
      <c r="D55" s="60"/>
      <c r="E55" s="60"/>
      <c r="F55" s="60"/>
      <c r="G55" s="60"/>
      <c r="H55" s="102"/>
      <c r="I55" s="102"/>
      <c r="J55" s="102"/>
      <c r="K55" s="102"/>
      <c r="L55" s="102"/>
      <c r="M55" s="103"/>
      <c r="N55" s="103"/>
      <c r="O55" s="103"/>
      <c r="P55" s="103"/>
      <c r="Q55" s="103"/>
      <c r="R55" s="103"/>
      <c r="S55" s="103"/>
      <c r="T55" s="103"/>
      <c r="U55" s="135">
        <f>AL22</f>
        <v>0</v>
      </c>
      <c r="V55" s="136"/>
      <c r="W55" s="103" t="s">
        <v>103</v>
      </c>
      <c r="X55" s="103"/>
      <c r="Y55" s="104"/>
      <c r="Z55" s="16" t="s">
        <v>36</v>
      </c>
      <c r="AA55" s="16"/>
      <c r="AB55" s="77"/>
      <c r="AC55" s="77"/>
      <c r="AD55" s="77"/>
      <c r="AE55" s="77"/>
      <c r="AF55" s="77"/>
      <c r="AG55" s="77"/>
      <c r="AH55" s="77"/>
      <c r="AI55" s="77"/>
      <c r="AJ55" s="37"/>
      <c r="AL55" s="4"/>
      <c r="AM55" s="4"/>
      <c r="AN55" s="4"/>
      <c r="AO55" s="4"/>
      <c r="AP55" s="4"/>
      <c r="AQ55" s="4"/>
    </row>
    <row r="56" spans="1:43" ht="14.25">
      <c r="A56" s="33"/>
      <c r="B56" s="133" t="s">
        <v>104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4"/>
      <c r="Z56" s="16"/>
      <c r="AA56" s="16"/>
      <c r="AB56" s="77"/>
      <c r="AC56" s="77"/>
      <c r="AD56" s="77"/>
      <c r="AE56" s="77"/>
      <c r="AF56" s="77"/>
      <c r="AG56" s="77"/>
      <c r="AH56" s="77"/>
      <c r="AI56" s="77"/>
      <c r="AJ56" s="37"/>
      <c r="AL56" s="4"/>
      <c r="AM56" s="4"/>
      <c r="AN56" s="4"/>
      <c r="AO56" s="4"/>
      <c r="AP56" s="4"/>
      <c r="AQ56" s="4"/>
    </row>
    <row r="57" spans="1:43" ht="3.75" customHeight="1">
      <c r="A57" s="33"/>
      <c r="B57" s="105"/>
      <c r="C57" s="60"/>
      <c r="D57" s="60"/>
      <c r="E57" s="60"/>
      <c r="F57" s="60"/>
      <c r="G57" s="60"/>
      <c r="H57" s="53"/>
      <c r="I57" s="53"/>
      <c r="J57" s="53"/>
      <c r="K57" s="53"/>
      <c r="L57" s="53"/>
      <c r="M57" s="105"/>
      <c r="N57" s="105"/>
      <c r="O57" s="105"/>
      <c r="P57" s="105"/>
      <c r="Q57" s="105"/>
      <c r="R57" s="105"/>
      <c r="S57" s="105"/>
      <c r="T57" s="105"/>
      <c r="U57" s="107"/>
      <c r="V57" s="105"/>
      <c r="W57" s="105"/>
      <c r="X57" s="105"/>
      <c r="Y57" s="108"/>
      <c r="Z57" s="16"/>
      <c r="AA57" s="16"/>
      <c r="AB57" s="77"/>
      <c r="AC57" s="77"/>
      <c r="AD57" s="77"/>
      <c r="AE57" s="77"/>
      <c r="AF57" s="77"/>
      <c r="AG57" s="77"/>
      <c r="AH57" s="77"/>
      <c r="AI57" s="77"/>
      <c r="AJ57" s="37"/>
      <c r="AL57" s="4"/>
      <c r="AM57" s="4"/>
      <c r="AN57" s="4"/>
      <c r="AO57" s="4"/>
      <c r="AP57" s="4"/>
      <c r="AQ57" s="4"/>
    </row>
    <row r="58" spans="1:43" ht="14.25">
      <c r="A58" s="33"/>
      <c r="B58" s="166" t="s">
        <v>44</v>
      </c>
      <c r="C58" s="166"/>
      <c r="D58" s="166"/>
      <c r="E58" s="166"/>
      <c r="F58" s="166"/>
      <c r="G58" s="166"/>
      <c r="H58" s="166"/>
      <c r="I58" s="166"/>
      <c r="J58" s="39">
        <f>MID(AL8,1,1)</f>
      </c>
      <c r="K58" s="39">
        <f>MID(AL8,2,1)</f>
      </c>
      <c r="L58" s="39">
        <f>MID(AL8,3,1)</f>
      </c>
      <c r="M58" s="39">
        <f>MID(AL8,4,1)</f>
      </c>
      <c r="N58" s="24" t="s">
        <v>5</v>
      </c>
      <c r="O58" s="39">
        <f>MID(AL8,6,1)</f>
      </c>
      <c r="P58" s="39">
        <f>MID(AL8,7,1)</f>
      </c>
      <c r="Q58" s="155"/>
      <c r="R58" s="155"/>
      <c r="S58" s="155"/>
      <c r="T58" s="155"/>
      <c r="U58" s="155"/>
      <c r="V58" s="155"/>
      <c r="W58" s="155"/>
      <c r="X58" s="155"/>
      <c r="Y58" s="167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37"/>
      <c r="AL58" s="4"/>
      <c r="AM58" s="4"/>
      <c r="AN58" s="4"/>
      <c r="AO58" s="4"/>
      <c r="AP58" s="4"/>
      <c r="AQ58" s="4"/>
    </row>
    <row r="59" spans="1:43" ht="14.25">
      <c r="A59" s="54"/>
      <c r="B59" s="61"/>
      <c r="C59" s="61"/>
      <c r="D59" s="61"/>
      <c r="E59" s="61"/>
      <c r="F59" s="61"/>
      <c r="G59" s="61"/>
      <c r="H59" s="61"/>
      <c r="I59" s="61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/>
      <c r="AL59" s="4"/>
      <c r="AM59" s="4"/>
      <c r="AN59" s="4"/>
      <c r="AO59" s="4"/>
      <c r="AP59" s="4"/>
      <c r="AQ59" s="4"/>
    </row>
    <row r="60" spans="1:43" ht="14.25" hidden="1">
      <c r="A60" s="2"/>
      <c r="AL60" s="4"/>
      <c r="AM60" s="4"/>
      <c r="AN60" s="4"/>
      <c r="AO60" s="4"/>
      <c r="AP60" s="4"/>
      <c r="AQ60" s="4"/>
    </row>
    <row r="61" spans="1:43" ht="14.25" hidden="1">
      <c r="A61" s="2"/>
      <c r="F61" s="65" t="s">
        <v>54</v>
      </c>
      <c r="Q61" s="130" t="s">
        <v>127</v>
      </c>
      <c r="R61" s="130" t="s">
        <v>128</v>
      </c>
      <c r="S61" s="130" t="s">
        <v>129</v>
      </c>
      <c r="AL61" s="4"/>
      <c r="AM61" s="4"/>
      <c r="AN61" s="4"/>
      <c r="AO61" s="4"/>
      <c r="AP61" s="4"/>
      <c r="AQ61" s="4"/>
    </row>
    <row r="62" spans="1:19" ht="14.25" hidden="1">
      <c r="A62" s="2"/>
      <c r="B62" t="s">
        <v>226</v>
      </c>
      <c r="F62" s="65" t="s">
        <v>55</v>
      </c>
      <c r="Q62" s="205">
        <v>192</v>
      </c>
      <c r="R62" s="206" t="s">
        <v>130</v>
      </c>
      <c r="S62" s="207" t="s">
        <v>131</v>
      </c>
    </row>
    <row r="63" spans="1:19" ht="14.25" hidden="1">
      <c r="A63" s="2"/>
      <c r="B63" t="s">
        <v>225</v>
      </c>
      <c r="F63" s="65" t="s">
        <v>56</v>
      </c>
      <c r="Q63" s="205">
        <v>192</v>
      </c>
      <c r="R63" s="206" t="s">
        <v>132</v>
      </c>
      <c r="S63" s="207" t="s">
        <v>133</v>
      </c>
    </row>
    <row r="64" spans="1:19" ht="14.25" hidden="1">
      <c r="A64" s="2"/>
      <c r="B64" t="s">
        <v>224</v>
      </c>
      <c r="F64" s="65" t="s">
        <v>57</v>
      </c>
      <c r="Q64" s="205">
        <v>193</v>
      </c>
      <c r="R64" s="206" t="s">
        <v>134</v>
      </c>
      <c r="S64" s="207">
        <v>193</v>
      </c>
    </row>
    <row r="65" spans="1:19" ht="18.75" customHeight="1" hidden="1">
      <c r="A65" s="2"/>
      <c r="B65" t="s">
        <v>222</v>
      </c>
      <c r="F65" s="65" t="s">
        <v>58</v>
      </c>
      <c r="Q65" s="208">
        <v>194</v>
      </c>
      <c r="R65" s="209" t="s">
        <v>135</v>
      </c>
      <c r="S65" s="210" t="s">
        <v>136</v>
      </c>
    </row>
    <row r="66" spans="1:19" ht="16.5" customHeight="1" hidden="1">
      <c r="A66" s="2"/>
      <c r="B66" t="s">
        <v>123</v>
      </c>
      <c r="F66" s="65" t="s">
        <v>59</v>
      </c>
      <c r="Q66" s="211" t="s">
        <v>137</v>
      </c>
      <c r="R66" s="209" t="s">
        <v>138</v>
      </c>
      <c r="S66" s="210" t="s">
        <v>139</v>
      </c>
    </row>
    <row r="67" spans="1:19" ht="25.5" customHeight="1" hidden="1">
      <c r="A67" s="2"/>
      <c r="B67" t="s">
        <v>122</v>
      </c>
      <c r="F67" s="65" t="s">
        <v>60</v>
      </c>
      <c r="Q67" s="211" t="s">
        <v>140</v>
      </c>
      <c r="R67" s="209" t="s">
        <v>141</v>
      </c>
      <c r="S67" s="210" t="s">
        <v>142</v>
      </c>
    </row>
    <row r="68" spans="1:19" ht="21" customHeight="1" hidden="1">
      <c r="A68" s="2"/>
      <c r="B68" t="s">
        <v>53</v>
      </c>
      <c r="F68" s="65" t="s">
        <v>61</v>
      </c>
      <c r="Q68" s="211" t="s">
        <v>143</v>
      </c>
      <c r="R68" s="209" t="s">
        <v>144</v>
      </c>
      <c r="S68" s="210" t="s">
        <v>145</v>
      </c>
    </row>
    <row r="69" spans="1:19" ht="33" customHeight="1" hidden="1">
      <c r="A69" s="2"/>
      <c r="B69" t="s">
        <v>52</v>
      </c>
      <c r="F69" s="65" t="s">
        <v>62</v>
      </c>
      <c r="Q69" s="211" t="s">
        <v>146</v>
      </c>
      <c r="R69" s="209" t="s">
        <v>147</v>
      </c>
      <c r="S69" s="210" t="s">
        <v>148</v>
      </c>
    </row>
    <row r="70" spans="1:19" ht="30.75" customHeight="1" hidden="1">
      <c r="A70" s="2"/>
      <c r="B70" t="s">
        <v>51</v>
      </c>
      <c r="F70" s="65" t="s">
        <v>63</v>
      </c>
      <c r="Q70" s="211" t="s">
        <v>149</v>
      </c>
      <c r="R70" s="209" t="s">
        <v>150</v>
      </c>
      <c r="S70" s="210" t="s">
        <v>151</v>
      </c>
    </row>
    <row r="71" spans="2:19" ht="19.5" customHeight="1" hidden="1">
      <c r="B71" t="s">
        <v>50</v>
      </c>
      <c r="F71" s="65" t="s">
        <v>64</v>
      </c>
      <c r="Q71" s="211" t="s">
        <v>227</v>
      </c>
      <c r="R71" s="209" t="s">
        <v>228</v>
      </c>
      <c r="S71" s="210" t="s">
        <v>229</v>
      </c>
    </row>
    <row r="72" spans="2:19" ht="19.5" customHeight="1" hidden="1">
      <c r="B72" t="s">
        <v>49</v>
      </c>
      <c r="F72" s="65" t="s">
        <v>65</v>
      </c>
      <c r="Q72" s="211" t="s">
        <v>152</v>
      </c>
      <c r="R72" s="209" t="s">
        <v>153</v>
      </c>
      <c r="S72" s="210" t="s">
        <v>154</v>
      </c>
    </row>
    <row r="73" spans="6:19" ht="409.5" hidden="1">
      <c r="F73" s="65" t="s">
        <v>66</v>
      </c>
      <c r="Q73" s="211" t="s">
        <v>155</v>
      </c>
      <c r="R73" s="209" t="s">
        <v>156</v>
      </c>
      <c r="S73" s="210" t="s">
        <v>157</v>
      </c>
    </row>
    <row r="74" spans="6:19" ht="409.5" hidden="1">
      <c r="F74" s="65" t="s">
        <v>67</v>
      </c>
      <c r="Q74" s="211" t="s">
        <v>158</v>
      </c>
      <c r="R74" s="209" t="s">
        <v>159</v>
      </c>
      <c r="S74" s="210" t="s">
        <v>160</v>
      </c>
    </row>
    <row r="75" spans="6:19" ht="345" hidden="1">
      <c r="F75" s="65" t="s">
        <v>68</v>
      </c>
      <c r="Q75" s="211" t="s">
        <v>161</v>
      </c>
      <c r="R75" s="209" t="s">
        <v>162</v>
      </c>
      <c r="S75" s="210" t="s">
        <v>163</v>
      </c>
    </row>
    <row r="76" spans="6:19" ht="186.75" hidden="1">
      <c r="F76" s="65" t="s">
        <v>69</v>
      </c>
      <c r="Q76" s="211" t="s">
        <v>164</v>
      </c>
      <c r="R76" s="209" t="s">
        <v>165</v>
      </c>
      <c r="S76" s="210" t="s">
        <v>166</v>
      </c>
    </row>
    <row r="77" spans="6:19" ht="42.75" hidden="1">
      <c r="F77" s="65" t="s">
        <v>70</v>
      </c>
      <c r="Q77" s="211" t="s">
        <v>167</v>
      </c>
      <c r="R77" s="209" t="s">
        <v>168</v>
      </c>
      <c r="S77" s="210" t="s">
        <v>169</v>
      </c>
    </row>
    <row r="78" spans="6:19" ht="302.25" hidden="1">
      <c r="F78" s="65" t="s">
        <v>71</v>
      </c>
      <c r="Q78" s="211" t="s">
        <v>170</v>
      </c>
      <c r="R78" s="209" t="s">
        <v>171</v>
      </c>
      <c r="S78" s="210" t="s">
        <v>172</v>
      </c>
    </row>
    <row r="79" spans="6:19" ht="409.5" hidden="1">
      <c r="F79" s="65" t="s">
        <v>72</v>
      </c>
      <c r="Q79" s="211" t="s">
        <v>173</v>
      </c>
      <c r="R79" s="212" t="s">
        <v>174</v>
      </c>
      <c r="S79" s="213" t="s">
        <v>175</v>
      </c>
    </row>
    <row r="80" spans="6:19" ht="409.5" hidden="1">
      <c r="F80" s="65" t="s">
        <v>73</v>
      </c>
      <c r="Q80" s="211" t="s">
        <v>176</v>
      </c>
      <c r="R80" s="209" t="s">
        <v>177</v>
      </c>
      <c r="S80" s="210" t="s">
        <v>178</v>
      </c>
    </row>
    <row r="81" spans="6:19" ht="388.5" hidden="1">
      <c r="F81" s="65" t="s">
        <v>74</v>
      </c>
      <c r="Q81" s="208" t="s">
        <v>179</v>
      </c>
      <c r="R81" s="209" t="s">
        <v>180</v>
      </c>
      <c r="S81" s="210" t="s">
        <v>181</v>
      </c>
    </row>
    <row r="82" spans="6:19" ht="409.5" hidden="1">
      <c r="F82" s="65" t="s">
        <v>75</v>
      </c>
      <c r="Q82" s="211" t="s">
        <v>182</v>
      </c>
      <c r="R82" s="209" t="s">
        <v>183</v>
      </c>
      <c r="S82" s="210" t="s">
        <v>184</v>
      </c>
    </row>
    <row r="83" spans="6:19" ht="258.75" hidden="1">
      <c r="F83" s="65" t="s">
        <v>76</v>
      </c>
      <c r="Q83" s="211" t="s">
        <v>230</v>
      </c>
      <c r="R83" s="209" t="s">
        <v>231</v>
      </c>
      <c r="S83" s="210" t="s">
        <v>232</v>
      </c>
    </row>
    <row r="84" spans="6:19" ht="409.5" hidden="1">
      <c r="F84" s="65" t="s">
        <v>77</v>
      </c>
      <c r="Q84" s="211" t="s">
        <v>233</v>
      </c>
      <c r="R84" s="209" t="s">
        <v>234</v>
      </c>
      <c r="S84" s="210" t="s">
        <v>235</v>
      </c>
    </row>
    <row r="85" spans="6:19" ht="409.5" hidden="1">
      <c r="F85" s="65" t="s">
        <v>78</v>
      </c>
      <c r="Q85" s="211" t="s">
        <v>236</v>
      </c>
      <c r="R85" s="209" t="s">
        <v>237</v>
      </c>
      <c r="S85" s="210" t="s">
        <v>238</v>
      </c>
    </row>
    <row r="86" spans="6:19" ht="273" hidden="1">
      <c r="F86" s="65" t="s">
        <v>79</v>
      </c>
      <c r="Q86" s="208">
        <v>195</v>
      </c>
      <c r="R86" s="209" t="s">
        <v>185</v>
      </c>
      <c r="S86" s="210" t="s">
        <v>186</v>
      </c>
    </row>
    <row r="87" spans="6:19" ht="302.25" hidden="1">
      <c r="F87" s="65" t="s">
        <v>80</v>
      </c>
      <c r="Q87" s="211" t="s">
        <v>187</v>
      </c>
      <c r="R87" s="209" t="s">
        <v>188</v>
      </c>
      <c r="S87" s="210" t="s">
        <v>189</v>
      </c>
    </row>
    <row r="88" spans="6:19" ht="330.75" hidden="1">
      <c r="F88" s="65" t="s">
        <v>81</v>
      </c>
      <c r="Q88" s="211" t="s">
        <v>190</v>
      </c>
      <c r="R88" s="209" t="s">
        <v>191</v>
      </c>
      <c r="S88" s="210" t="s">
        <v>192</v>
      </c>
    </row>
    <row r="89" spans="6:19" ht="409.5" hidden="1">
      <c r="F89" s="65" t="s">
        <v>82</v>
      </c>
      <c r="Q89" s="211" t="s">
        <v>193</v>
      </c>
      <c r="R89" s="209" t="s">
        <v>194</v>
      </c>
      <c r="S89" s="210" t="s">
        <v>195</v>
      </c>
    </row>
    <row r="90" spans="6:19" ht="409.5" hidden="1">
      <c r="F90" s="65" t="s">
        <v>83</v>
      </c>
      <c r="Q90" s="211" t="s">
        <v>196</v>
      </c>
      <c r="R90" s="209" t="s">
        <v>197</v>
      </c>
      <c r="S90" s="210" t="s">
        <v>198</v>
      </c>
    </row>
    <row r="91" spans="6:19" ht="47.25" customHeight="1" hidden="1">
      <c r="F91" s="65" t="s">
        <v>84</v>
      </c>
      <c r="Q91" s="211" t="s">
        <v>199</v>
      </c>
      <c r="R91" s="209" t="s">
        <v>200</v>
      </c>
      <c r="S91" s="210" t="s">
        <v>201</v>
      </c>
    </row>
    <row r="92" spans="6:19" ht="47.25" customHeight="1" hidden="1">
      <c r="F92" s="65" t="s">
        <v>223</v>
      </c>
      <c r="Q92" s="211" t="s">
        <v>199</v>
      </c>
      <c r="R92" s="209" t="s">
        <v>202</v>
      </c>
      <c r="S92" s="210" t="s">
        <v>203</v>
      </c>
    </row>
    <row r="93" spans="6:19" ht="86.25" customHeight="1" hidden="1">
      <c r="F93" s="65" t="s">
        <v>85</v>
      </c>
      <c r="Q93" s="211" t="s">
        <v>199</v>
      </c>
      <c r="R93" s="209" t="s">
        <v>204</v>
      </c>
      <c r="S93" s="210" t="s">
        <v>205</v>
      </c>
    </row>
    <row r="94" spans="6:19" ht="78" customHeight="1" hidden="1">
      <c r="F94" s="65" t="s">
        <v>86</v>
      </c>
      <c r="Q94" s="211" t="s">
        <v>199</v>
      </c>
      <c r="R94" s="209" t="s">
        <v>206</v>
      </c>
      <c r="S94" s="210" t="s">
        <v>207</v>
      </c>
    </row>
    <row r="95" spans="6:19" ht="230.25" hidden="1">
      <c r="F95" s="65" t="s">
        <v>87</v>
      </c>
      <c r="Q95" s="211" t="s">
        <v>199</v>
      </c>
      <c r="R95" s="209" t="s">
        <v>208</v>
      </c>
      <c r="S95" s="210" t="s">
        <v>209</v>
      </c>
    </row>
    <row r="96" spans="6:19" ht="409.5" hidden="1">
      <c r="F96" s="65" t="s">
        <v>88</v>
      </c>
      <c r="Q96" s="211" t="s">
        <v>199</v>
      </c>
      <c r="R96" s="209" t="s">
        <v>210</v>
      </c>
      <c r="S96" s="210" t="s">
        <v>211</v>
      </c>
    </row>
    <row r="97" spans="17:19" ht="409.5" hidden="1">
      <c r="Q97" s="211" t="s">
        <v>199</v>
      </c>
      <c r="R97" s="209" t="s">
        <v>212</v>
      </c>
      <c r="S97" s="210" t="s">
        <v>213</v>
      </c>
    </row>
    <row r="98" spans="17:19" ht="409.5" hidden="1">
      <c r="Q98" s="211" t="s">
        <v>199</v>
      </c>
      <c r="R98" s="214" t="s">
        <v>214</v>
      </c>
      <c r="S98" s="210" t="s">
        <v>215</v>
      </c>
    </row>
    <row r="99" spans="17:19" ht="273" hidden="1">
      <c r="Q99" s="211" t="s">
        <v>199</v>
      </c>
      <c r="R99" s="209" t="s">
        <v>216</v>
      </c>
      <c r="S99" s="210" t="s">
        <v>217</v>
      </c>
    </row>
    <row r="100" spans="17:19" ht="374.25" hidden="1">
      <c r="Q100" s="211" t="s">
        <v>199</v>
      </c>
      <c r="R100" s="214" t="s">
        <v>218</v>
      </c>
      <c r="S100" s="210" t="s">
        <v>219</v>
      </c>
    </row>
    <row r="101" spans="17:19" ht="402.75" hidden="1">
      <c r="Q101" s="211" t="s">
        <v>199</v>
      </c>
      <c r="R101" s="209" t="s">
        <v>220</v>
      </c>
      <c r="S101" s="210" t="s">
        <v>221</v>
      </c>
    </row>
    <row r="102" spans="17:101" ht="186.75" hidden="1">
      <c r="Q102" s="211" t="s">
        <v>199</v>
      </c>
      <c r="R102" s="214" t="s">
        <v>239</v>
      </c>
      <c r="S102" s="210" t="s">
        <v>240</v>
      </c>
      <c r="CW102" t="s">
        <v>50</v>
      </c>
    </row>
    <row r="103" spans="17:101" ht="409.5" hidden="1">
      <c r="Q103" s="211" t="s">
        <v>199</v>
      </c>
      <c r="R103" s="209" t="s">
        <v>241</v>
      </c>
      <c r="S103" s="210" t="s">
        <v>242</v>
      </c>
      <c r="CW103" t="s">
        <v>117</v>
      </c>
    </row>
    <row r="104" spans="17:19" ht="409.5" hidden="1">
      <c r="Q104" s="211" t="s">
        <v>199</v>
      </c>
      <c r="R104" s="214" t="s">
        <v>243</v>
      </c>
      <c r="S104" s="210" t="s">
        <v>244</v>
      </c>
    </row>
    <row r="105" spans="17:19" ht="158.25" hidden="1">
      <c r="Q105" s="211" t="s">
        <v>199</v>
      </c>
      <c r="R105" s="209" t="s">
        <v>245</v>
      </c>
      <c r="S105" s="210" t="s">
        <v>246</v>
      </c>
    </row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</sheetData>
  <sheetProtection password="C7F0" sheet="1" objects="1" scenarios="1"/>
  <mergeCells count="56">
    <mergeCell ref="B28:L28"/>
    <mergeCell ref="A6:H6"/>
    <mergeCell ref="I6:AA6"/>
    <mergeCell ref="A7:H7"/>
    <mergeCell ref="AC7:AI7"/>
    <mergeCell ref="A8:H8"/>
    <mergeCell ref="B27:L27"/>
    <mergeCell ref="Z27:AJ27"/>
    <mergeCell ref="Z22:AJ22"/>
    <mergeCell ref="A4:H5"/>
    <mergeCell ref="AB4:AJ5"/>
    <mergeCell ref="I4:AA4"/>
    <mergeCell ref="J7:Z7"/>
    <mergeCell ref="B26:L26"/>
    <mergeCell ref="M26:Y26"/>
    <mergeCell ref="Z26:AJ26"/>
    <mergeCell ref="A9:H9"/>
    <mergeCell ref="A10:H10"/>
    <mergeCell ref="Q20:AC20"/>
    <mergeCell ref="W36:Y36"/>
    <mergeCell ref="F37:J37"/>
    <mergeCell ref="K37:P37"/>
    <mergeCell ref="Q37:S37"/>
    <mergeCell ref="B29:L29"/>
    <mergeCell ref="B30:L30"/>
    <mergeCell ref="B31:L31"/>
    <mergeCell ref="B32:L32"/>
    <mergeCell ref="B33:L33"/>
    <mergeCell ref="B34:L34"/>
    <mergeCell ref="B41:Y41"/>
    <mergeCell ref="B58:I58"/>
    <mergeCell ref="Q58:Y58"/>
    <mergeCell ref="B52:Y52"/>
    <mergeCell ref="Z34:AJ34"/>
    <mergeCell ref="T37:V37"/>
    <mergeCell ref="W37:Y37"/>
    <mergeCell ref="B35:L35"/>
    <mergeCell ref="M35:Y35"/>
    <mergeCell ref="T36:V36"/>
    <mergeCell ref="B36:E36"/>
    <mergeCell ref="K36:P36"/>
    <mergeCell ref="G48:Y48"/>
    <mergeCell ref="G50:Y50"/>
    <mergeCell ref="B37:E37"/>
    <mergeCell ref="B51:F51"/>
    <mergeCell ref="B45:E45"/>
    <mergeCell ref="B42:F42"/>
    <mergeCell ref="B43:Y43"/>
    <mergeCell ref="B44:Y44"/>
    <mergeCell ref="Z44:AJ44"/>
    <mergeCell ref="B56:Y56"/>
    <mergeCell ref="U55:V55"/>
    <mergeCell ref="G53:L53"/>
    <mergeCell ref="M53:Y53"/>
    <mergeCell ref="Q49:S49"/>
    <mergeCell ref="B50:F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3"/>
  <rowBreaks count="1" manualBreakCount="1">
    <brk id="59" max="3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2"/>
  <sheetViews>
    <sheetView zoomScalePageLayoutView="0" workbookViewId="0" topLeftCell="A1">
      <selection activeCell="B6" sqref="B6"/>
    </sheetView>
  </sheetViews>
  <sheetFormatPr defaultColWidth="0" defaultRowHeight="15" zeroHeight="1"/>
  <cols>
    <col min="1" max="1" width="16.421875" style="0" customWidth="1"/>
    <col min="2" max="2" width="42.7109375" style="0" customWidth="1"/>
    <col min="3" max="3" width="36.00390625" style="0" customWidth="1"/>
    <col min="4" max="4" width="36.8515625" style="0" customWidth="1"/>
    <col min="5" max="5" width="23.8515625" style="0" customWidth="1"/>
    <col min="6" max="6" width="13.8515625" style="0" customWidth="1"/>
    <col min="7" max="7" width="17.7109375" style="0" customWidth="1"/>
    <col min="8" max="8" width="0" style="0" hidden="1" customWidth="1"/>
    <col min="9" max="9" width="17.7109375" style="0" hidden="1" customWidth="1"/>
    <col min="10" max="16384" width="0" style="0" hidden="1" customWidth="1"/>
  </cols>
  <sheetData>
    <row r="1" spans="1:16" ht="37.5" customHeight="1">
      <c r="A1" s="113" t="s">
        <v>101</v>
      </c>
      <c r="B1" s="113" t="s">
        <v>107</v>
      </c>
      <c r="C1" s="113" t="s">
        <v>108</v>
      </c>
      <c r="D1" s="113" t="s">
        <v>109</v>
      </c>
      <c r="E1" s="113" t="s">
        <v>110</v>
      </c>
      <c r="F1" s="113" t="s">
        <v>111</v>
      </c>
      <c r="G1" s="113" t="s">
        <v>112</v>
      </c>
      <c r="I1" s="114" t="s">
        <v>113</v>
      </c>
      <c r="J1" s="115" t="s">
        <v>101</v>
      </c>
      <c r="K1" s="115" t="s">
        <v>107</v>
      </c>
      <c r="L1" s="115" t="s">
        <v>108</v>
      </c>
      <c r="M1" s="115" t="s">
        <v>109</v>
      </c>
      <c r="N1" s="115" t="s">
        <v>110</v>
      </c>
      <c r="O1" s="115" t="s">
        <v>111</v>
      </c>
      <c r="P1" s="115" t="s">
        <v>112</v>
      </c>
    </row>
    <row r="2" spans="9:16" ht="14.25">
      <c r="I2" s="116" t="s">
        <v>121</v>
      </c>
      <c r="J2" s="116" t="e">
        <f>VLOOKUP(I2,A2:G5000,1,FALSE)</f>
        <v>#N/A</v>
      </c>
      <c r="K2" s="116" t="e">
        <f>VLOOKUP(I2,A2:G5000,2,FALSE)</f>
        <v>#N/A</v>
      </c>
      <c r="L2" s="116" t="e">
        <f>VLOOKUP(I2,A2:G5000,3,FALSE)</f>
        <v>#N/A</v>
      </c>
      <c r="M2" s="116" t="e">
        <f>VLOOKUP(I2,A2:G5000,4,FALSE)</f>
        <v>#N/A</v>
      </c>
      <c r="N2" s="116" t="e">
        <f>VLOOKUP(I2,A2:G5000,5,FALSE)</f>
        <v>#N/A</v>
      </c>
      <c r="O2" s="116" t="e">
        <f>VLOOKUP(I2,A2:G5000,6,FALSE)</f>
        <v>#N/A</v>
      </c>
      <c r="P2" s="116" t="e">
        <f>VLOOKUP(I2,A2:G5000,7,FALSE)</f>
        <v>#N/A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</sheetData>
  <sheetProtection password="C7F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45"/>
  <sheetViews>
    <sheetView zoomScalePageLayoutView="0" workbookViewId="0" topLeftCell="A1">
      <selection activeCell="A1" sqref="A1"/>
    </sheetView>
  </sheetViews>
  <sheetFormatPr defaultColWidth="9.140625" defaultRowHeight="15" zeroHeight="1"/>
  <cols>
    <col min="1" max="1" width="14.7109375" style="0" customWidth="1"/>
    <col min="2" max="2" width="56.28125" style="0" customWidth="1"/>
    <col min="3" max="3" width="18.57421875" style="0" customWidth="1"/>
    <col min="4" max="16384" width="0" style="0" hidden="1" customWidth="1"/>
  </cols>
  <sheetData>
    <row r="1" spans="1:3" ht="18">
      <c r="A1" s="215" t="s">
        <v>127</v>
      </c>
      <c r="B1" s="215" t="s">
        <v>128</v>
      </c>
      <c r="C1" s="215" t="s">
        <v>129</v>
      </c>
    </row>
    <row r="2" spans="1:3" ht="30.75">
      <c r="A2" s="216">
        <v>192</v>
      </c>
      <c r="B2" s="217" t="s">
        <v>130</v>
      </c>
      <c r="C2" s="218" t="s">
        <v>131</v>
      </c>
    </row>
    <row r="3" spans="1:3" ht="15">
      <c r="A3" s="219">
        <v>192</v>
      </c>
      <c r="B3" s="220" t="s">
        <v>132</v>
      </c>
      <c r="C3" s="221" t="s">
        <v>133</v>
      </c>
    </row>
    <row r="4" spans="1:3" ht="15">
      <c r="A4" s="216">
        <v>193</v>
      </c>
      <c r="B4" s="217" t="s">
        <v>134</v>
      </c>
      <c r="C4" s="218">
        <v>193</v>
      </c>
    </row>
    <row r="5" spans="1:3" ht="15">
      <c r="A5" s="219">
        <v>194</v>
      </c>
      <c r="B5" s="220" t="s">
        <v>135</v>
      </c>
      <c r="C5" s="221" t="s">
        <v>136</v>
      </c>
    </row>
    <row r="6" spans="1:3" ht="15">
      <c r="A6" s="217" t="s">
        <v>137</v>
      </c>
      <c r="B6" s="217" t="s">
        <v>138</v>
      </c>
      <c r="C6" s="218" t="s">
        <v>139</v>
      </c>
    </row>
    <row r="7" spans="1:3" ht="15">
      <c r="A7" s="220" t="s">
        <v>140</v>
      </c>
      <c r="B7" s="220" t="s">
        <v>141</v>
      </c>
      <c r="C7" s="221" t="s">
        <v>142</v>
      </c>
    </row>
    <row r="8" spans="1:3" ht="15">
      <c r="A8" s="217" t="s">
        <v>143</v>
      </c>
      <c r="B8" s="217" t="s">
        <v>144</v>
      </c>
      <c r="C8" s="218" t="s">
        <v>145</v>
      </c>
    </row>
    <row r="9" spans="1:3" ht="15">
      <c r="A9" s="220" t="s">
        <v>146</v>
      </c>
      <c r="B9" s="220" t="s">
        <v>147</v>
      </c>
      <c r="C9" s="221" t="s">
        <v>148</v>
      </c>
    </row>
    <row r="10" spans="1:3" ht="15">
      <c r="A10" s="217" t="s">
        <v>149</v>
      </c>
      <c r="B10" s="217" t="s">
        <v>150</v>
      </c>
      <c r="C10" s="218" t="s">
        <v>151</v>
      </c>
    </row>
    <row r="11" spans="1:3" ht="15">
      <c r="A11" s="220" t="s">
        <v>227</v>
      </c>
      <c r="B11" s="220" t="s">
        <v>228</v>
      </c>
      <c r="C11" s="221" t="s">
        <v>229</v>
      </c>
    </row>
    <row r="12" spans="1:3" ht="15">
      <c r="A12" s="217" t="s">
        <v>152</v>
      </c>
      <c r="B12" s="217" t="s">
        <v>153</v>
      </c>
      <c r="C12" s="218" t="s">
        <v>154</v>
      </c>
    </row>
    <row r="13" spans="1:3" ht="30.75">
      <c r="A13" s="220" t="s">
        <v>155</v>
      </c>
      <c r="B13" s="220" t="s">
        <v>156</v>
      </c>
      <c r="C13" s="221" t="s">
        <v>157</v>
      </c>
    </row>
    <row r="14" spans="1:3" ht="30.75">
      <c r="A14" s="217" t="s">
        <v>158</v>
      </c>
      <c r="B14" s="217" t="s">
        <v>159</v>
      </c>
      <c r="C14" s="218" t="s">
        <v>160</v>
      </c>
    </row>
    <row r="15" spans="1:3" ht="15">
      <c r="A15" s="220" t="s">
        <v>161</v>
      </c>
      <c r="B15" s="220" t="s">
        <v>162</v>
      </c>
      <c r="C15" s="221" t="s">
        <v>163</v>
      </c>
    </row>
    <row r="16" spans="1:3" ht="15">
      <c r="A16" s="217" t="s">
        <v>164</v>
      </c>
      <c r="B16" s="217" t="s">
        <v>165</v>
      </c>
      <c r="C16" s="218" t="s">
        <v>166</v>
      </c>
    </row>
    <row r="17" spans="1:3" ht="15">
      <c r="A17" s="220" t="s">
        <v>167</v>
      </c>
      <c r="B17" s="220" t="s">
        <v>168</v>
      </c>
      <c r="C17" s="221" t="s">
        <v>169</v>
      </c>
    </row>
    <row r="18" spans="1:3" ht="15">
      <c r="A18" s="217" t="s">
        <v>170</v>
      </c>
      <c r="B18" s="217" t="s">
        <v>171</v>
      </c>
      <c r="C18" s="218" t="s">
        <v>172</v>
      </c>
    </row>
    <row r="19" spans="1:3" ht="30.75">
      <c r="A19" s="220" t="s">
        <v>173</v>
      </c>
      <c r="B19" s="219" t="s">
        <v>174</v>
      </c>
      <c r="C19" s="221" t="s">
        <v>175</v>
      </c>
    </row>
    <row r="20" spans="1:3" ht="30.75">
      <c r="A20" s="217" t="s">
        <v>176</v>
      </c>
      <c r="B20" s="217" t="s">
        <v>177</v>
      </c>
      <c r="C20" s="218" t="s">
        <v>178</v>
      </c>
    </row>
    <row r="21" spans="1:3" ht="15">
      <c r="A21" s="219" t="s">
        <v>179</v>
      </c>
      <c r="B21" s="220" t="s">
        <v>180</v>
      </c>
      <c r="C21" s="221" t="s">
        <v>181</v>
      </c>
    </row>
    <row r="22" spans="1:3" ht="30.75">
      <c r="A22" s="217" t="s">
        <v>182</v>
      </c>
      <c r="B22" s="217" t="s">
        <v>183</v>
      </c>
      <c r="C22" s="218" t="s">
        <v>184</v>
      </c>
    </row>
    <row r="23" spans="1:3" ht="15">
      <c r="A23" s="220" t="s">
        <v>230</v>
      </c>
      <c r="B23" s="220" t="s">
        <v>231</v>
      </c>
      <c r="C23" s="221" t="s">
        <v>232</v>
      </c>
    </row>
    <row r="24" spans="1:3" ht="30.75">
      <c r="A24" s="217" t="s">
        <v>233</v>
      </c>
      <c r="B24" s="217" t="s">
        <v>234</v>
      </c>
      <c r="C24" s="218" t="s">
        <v>235</v>
      </c>
    </row>
    <row r="25" spans="1:3" ht="30.75">
      <c r="A25" s="220" t="s">
        <v>236</v>
      </c>
      <c r="B25" s="220" t="s">
        <v>237</v>
      </c>
      <c r="C25" s="221" t="s">
        <v>238</v>
      </c>
    </row>
    <row r="26" spans="1:3" ht="15">
      <c r="A26" s="216">
        <v>195</v>
      </c>
      <c r="B26" s="217" t="s">
        <v>185</v>
      </c>
      <c r="C26" s="218" t="s">
        <v>186</v>
      </c>
    </row>
    <row r="27" spans="1:3" ht="15">
      <c r="A27" s="220" t="s">
        <v>187</v>
      </c>
      <c r="B27" s="220" t="s">
        <v>188</v>
      </c>
      <c r="C27" s="221" t="s">
        <v>189</v>
      </c>
    </row>
    <row r="28" spans="1:3" ht="15">
      <c r="A28" s="217" t="s">
        <v>190</v>
      </c>
      <c r="B28" s="217" t="s">
        <v>191</v>
      </c>
      <c r="C28" s="218" t="s">
        <v>192</v>
      </c>
    </row>
    <row r="29" spans="1:3" ht="30.75">
      <c r="A29" s="220" t="s">
        <v>193</v>
      </c>
      <c r="B29" s="220" t="s">
        <v>194</v>
      </c>
      <c r="C29" s="221" t="s">
        <v>195</v>
      </c>
    </row>
    <row r="30" spans="1:3" ht="15">
      <c r="A30" s="217" t="s">
        <v>196</v>
      </c>
      <c r="B30" s="217" t="s">
        <v>197</v>
      </c>
      <c r="C30" s="218" t="s">
        <v>198</v>
      </c>
    </row>
    <row r="31" spans="1:3" ht="30.75">
      <c r="A31" s="220" t="s">
        <v>199</v>
      </c>
      <c r="B31" s="220" t="s">
        <v>200</v>
      </c>
      <c r="C31" s="221" t="s">
        <v>201</v>
      </c>
    </row>
    <row r="32" spans="1:3" ht="30.75">
      <c r="A32" s="217" t="s">
        <v>199</v>
      </c>
      <c r="B32" s="217" t="s">
        <v>202</v>
      </c>
      <c r="C32" s="218" t="s">
        <v>203</v>
      </c>
    </row>
    <row r="33" spans="1:3" ht="30.75">
      <c r="A33" s="220" t="s">
        <v>199</v>
      </c>
      <c r="B33" s="220" t="s">
        <v>204</v>
      </c>
      <c r="C33" s="221" t="s">
        <v>205</v>
      </c>
    </row>
    <row r="34" spans="1:3" ht="30.75">
      <c r="A34" s="217" t="s">
        <v>199</v>
      </c>
      <c r="B34" s="217" t="s">
        <v>206</v>
      </c>
      <c r="C34" s="218" t="s">
        <v>207</v>
      </c>
    </row>
    <row r="35" spans="1:3" ht="15">
      <c r="A35" s="220" t="s">
        <v>199</v>
      </c>
      <c r="B35" s="220" t="s">
        <v>208</v>
      </c>
      <c r="C35" s="221" t="s">
        <v>209</v>
      </c>
    </row>
    <row r="36" spans="1:3" ht="30.75">
      <c r="A36" s="217" t="s">
        <v>199</v>
      </c>
      <c r="B36" s="217" t="s">
        <v>210</v>
      </c>
      <c r="C36" s="218" t="s">
        <v>211</v>
      </c>
    </row>
    <row r="37" spans="1:3" ht="30.75">
      <c r="A37" s="220" t="s">
        <v>199</v>
      </c>
      <c r="B37" s="220" t="s">
        <v>212</v>
      </c>
      <c r="C37" s="221" t="s">
        <v>213</v>
      </c>
    </row>
    <row r="38" spans="1:3" ht="30.75">
      <c r="A38" s="217" t="s">
        <v>199</v>
      </c>
      <c r="B38" s="222" t="s">
        <v>214</v>
      </c>
      <c r="C38" s="218" t="s">
        <v>215</v>
      </c>
    </row>
    <row r="39" spans="1:3" ht="15">
      <c r="A39" s="220" t="s">
        <v>199</v>
      </c>
      <c r="B39" s="220" t="s">
        <v>216</v>
      </c>
      <c r="C39" s="221" t="s">
        <v>217</v>
      </c>
    </row>
    <row r="40" spans="1:3" ht="15">
      <c r="A40" s="217" t="s">
        <v>199</v>
      </c>
      <c r="B40" s="222" t="s">
        <v>218</v>
      </c>
      <c r="C40" s="218" t="s">
        <v>219</v>
      </c>
    </row>
    <row r="41" spans="1:3" ht="15">
      <c r="A41" s="220" t="s">
        <v>199</v>
      </c>
      <c r="B41" s="220" t="s">
        <v>220</v>
      </c>
      <c r="C41" s="221" t="s">
        <v>221</v>
      </c>
    </row>
    <row r="42" spans="1:3" ht="15">
      <c r="A42" s="217" t="s">
        <v>199</v>
      </c>
      <c r="B42" s="222" t="s">
        <v>239</v>
      </c>
      <c r="C42" s="218" t="s">
        <v>240</v>
      </c>
    </row>
    <row r="43" spans="1:3" ht="30.75">
      <c r="A43" s="220" t="s">
        <v>199</v>
      </c>
      <c r="B43" s="220" t="s">
        <v>241</v>
      </c>
      <c r="C43" s="221" t="s">
        <v>242</v>
      </c>
    </row>
    <row r="44" spans="1:3" ht="46.5">
      <c r="A44" s="217" t="s">
        <v>199</v>
      </c>
      <c r="B44" s="222" t="s">
        <v>243</v>
      </c>
      <c r="C44" s="218" t="s">
        <v>244</v>
      </c>
    </row>
    <row r="45" spans="1:3" ht="15">
      <c r="A45" s="220" t="s">
        <v>199</v>
      </c>
      <c r="B45" s="220" t="s">
        <v>245</v>
      </c>
      <c r="C45" s="221" t="s">
        <v>246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4:R9"/>
  <sheetViews>
    <sheetView showGridLines="0" tabSelected="1" zoomScalePageLayoutView="0" workbookViewId="0" topLeftCell="A1">
      <selection activeCell="M16" sqref="M16"/>
    </sheetView>
  </sheetViews>
  <sheetFormatPr defaultColWidth="0" defaultRowHeight="15" zeroHeight="1"/>
  <cols>
    <col min="1" max="21" width="9.140625" style="0" customWidth="1"/>
    <col min="22" max="16384" width="0" style="0" hidden="1" customWidth="1"/>
  </cols>
  <sheetData>
    <row r="1" ht="14.25"/>
    <row r="2" ht="14.25"/>
    <row r="3" ht="14.25"/>
    <row r="4" ht="45">
      <c r="D4" s="127" t="s">
        <v>124</v>
      </c>
    </row>
    <row r="5" ht="14.25"/>
    <row r="6" ht="15"/>
    <row r="7" ht="15"/>
    <row r="8" spans="15:18" ht="15.75">
      <c r="O8" s="128" t="s">
        <v>125</v>
      </c>
      <c r="P8" s="128"/>
      <c r="Q8" s="128"/>
      <c r="R8" s="128"/>
    </row>
    <row r="9" spans="15:18" ht="15.75">
      <c r="O9" s="129" t="s">
        <v>126</v>
      </c>
      <c r="P9" s="128"/>
      <c r="Q9" s="128"/>
      <c r="R9" s="128"/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4.25"/>
    <row r="21" ht="14.25"/>
    <row r="22" ht="14.25"/>
    <row r="23" ht="14.25"/>
    <row r="24" ht="14.25"/>
  </sheetData>
  <sheetProtection password="C7F0" sheet="1" objects="1" scenarios="1"/>
  <hyperlinks>
    <hyperlink ref="O9" r:id="rId1" display="See: http://abcaus.in/macros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lohani</cp:lastModifiedBy>
  <cp:lastPrinted>2012-10-16T14:45:05Z</cp:lastPrinted>
  <dcterms:created xsi:type="dcterms:W3CDTF">2012-02-16T10:46:59Z</dcterms:created>
  <dcterms:modified xsi:type="dcterms:W3CDTF">2021-05-03T15:20:21Z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